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6600" windowHeight="5700" activeTab="0"/>
  </bookViews>
  <sheets>
    <sheet name="大会成績表" sheetId="1" r:id="rId1"/>
    <sheet name="タイム表" sheetId="2" r:id="rId2"/>
  </sheets>
  <definedNames/>
  <calcPr fullCalcOnLoad="1"/>
</workbook>
</file>

<file path=xl/sharedStrings.xml><?xml version="1.0" encoding="utf-8"?>
<sst xmlns="http://schemas.openxmlformats.org/spreadsheetml/2006/main" count="286" uniqueCount="220">
  <si>
    <t>混合決勝</t>
  </si>
  <si>
    <t>オープン決勝</t>
  </si>
  <si>
    <t>オープン予選２組</t>
  </si>
  <si>
    <t>混合予選１組</t>
  </si>
  <si>
    <t>混合予選２組</t>
  </si>
  <si>
    <t>オープン予選１組</t>
  </si>
  <si>
    <t>３位以下は敗退</t>
  </si>
  <si>
    <t>オープンの部</t>
  </si>
  <si>
    <t>レーン</t>
  </si>
  <si>
    <t>番号</t>
  </si>
  <si>
    <t>チーム名</t>
  </si>
  <si>
    <t>番号</t>
  </si>
  <si>
    <t>代表者名</t>
  </si>
  <si>
    <t>第１レース</t>
  </si>
  <si>
    <t>第２レース</t>
  </si>
  <si>
    <t>第３レース</t>
  </si>
  <si>
    <t>第４レース</t>
  </si>
  <si>
    <t>混合の部</t>
  </si>
  <si>
    <t>番号</t>
  </si>
  <si>
    <t>代表者名</t>
  </si>
  <si>
    <t>第５レース</t>
  </si>
  <si>
    <t>第６レース</t>
  </si>
  <si>
    <t>第７レース</t>
  </si>
  <si>
    <t>番号</t>
  </si>
  <si>
    <t>代表者名</t>
  </si>
  <si>
    <t>第８レース</t>
  </si>
  <si>
    <t>第９レース</t>
  </si>
  <si>
    <t>第１０レース</t>
  </si>
  <si>
    <t>第１１レース</t>
  </si>
  <si>
    <t>第１３レース</t>
  </si>
  <si>
    <t>第１４レース</t>
  </si>
  <si>
    <t>区分</t>
  </si>
  <si>
    <t>着順</t>
  </si>
  <si>
    <t>タイム</t>
  </si>
  <si>
    <t>次レース組合せ</t>
  </si>
  <si>
    <t>-</t>
  </si>
  <si>
    <t>区　　分</t>
  </si>
  <si>
    <t>ﾚｰﾝ</t>
  </si>
  <si>
    <t>着順</t>
  </si>
  <si>
    <t>No</t>
  </si>
  <si>
    <t>チーム名</t>
  </si>
  <si>
    <t>タイム</t>
  </si>
  <si>
    <t>次レース組合せ</t>
  </si>
  <si>
    <t>-</t>
  </si>
  <si>
    <t>-</t>
  </si>
  <si>
    <t>2位以下は敗退</t>
  </si>
  <si>
    <t>３位以下のタイム</t>
  </si>
  <si>
    <t>-</t>
  </si>
  <si>
    <t>配布先</t>
  </si>
  <si>
    <t>映像</t>
  </si>
  <si>
    <t>放送</t>
  </si>
  <si>
    <t>決勝審判</t>
  </si>
  <si>
    <t>記録</t>
  </si>
  <si>
    <t>５階</t>
  </si>
  <si>
    <t>１階</t>
  </si>
  <si>
    <t>本部</t>
  </si>
  <si>
    <t>配艇</t>
  </si>
  <si>
    <t>水上審判１</t>
  </si>
  <si>
    <t>水上審判２</t>
  </si>
  <si>
    <t>発艇審判</t>
  </si>
  <si>
    <t>数</t>
  </si>
  <si>
    <t>第　　　　レース結果</t>
  </si>
  <si>
    <t>掲示板</t>
  </si>
  <si>
    <t>竜魂</t>
  </si>
  <si>
    <t>チーム未来</t>
  </si>
  <si>
    <t>ＴＥＡＭ★ＢＡＮＡＮＡ</t>
  </si>
  <si>
    <t>関空飛龍</t>
  </si>
  <si>
    <t>湖童</t>
  </si>
  <si>
    <t>吹田龍舟倶楽部</t>
  </si>
  <si>
    <t>瀬田漕艇倶楽部</t>
  </si>
  <si>
    <t>混合予選３組</t>
  </si>
  <si>
    <t>混合予選４組</t>
  </si>
  <si>
    <t>シニア予選１組</t>
  </si>
  <si>
    <t>シニア予選２組</t>
  </si>
  <si>
    <t>女子１回戦</t>
  </si>
  <si>
    <t>中学生１回戦</t>
  </si>
  <si>
    <t>混合敗者復活戦２組</t>
  </si>
  <si>
    <t>混合敗者復活戦３組</t>
  </si>
  <si>
    <t>第１５レース</t>
  </si>
  <si>
    <t>第１６レース</t>
  </si>
  <si>
    <t>第１７レース</t>
  </si>
  <si>
    <t>第１８レース</t>
  </si>
  <si>
    <t>オープン敗者復活戦１組</t>
  </si>
  <si>
    <t>シニアの部</t>
  </si>
  <si>
    <t>好きやねん・Ｒ．スポーツマン</t>
  </si>
  <si>
    <t>ビーチボーイズ</t>
  </si>
  <si>
    <t>混合準決勝１組</t>
  </si>
  <si>
    <t>混合準決勝２組</t>
  </si>
  <si>
    <t>シニア決勝</t>
  </si>
  <si>
    <t>女子の部</t>
  </si>
  <si>
    <t>ＴＥＡＭ河童</t>
  </si>
  <si>
    <t>楽打艇シチュー</t>
  </si>
  <si>
    <t>第１９レース</t>
  </si>
  <si>
    <t>第２０レース</t>
  </si>
  <si>
    <t>第２１レース</t>
  </si>
  <si>
    <t>第２２レース</t>
  </si>
  <si>
    <t>第２３レース</t>
  </si>
  <si>
    <t>第２４レース</t>
  </si>
  <si>
    <t>-</t>
  </si>
  <si>
    <t>中学生の部</t>
  </si>
  <si>
    <t>フレンドシップ</t>
  </si>
  <si>
    <t>女子２回戦　決勝</t>
  </si>
  <si>
    <t>１位は準決勝２０Ｒ①レーンへ</t>
  </si>
  <si>
    <t>２位は敗者復活１２Ｒ①レーンへ</t>
  </si>
  <si>
    <t>３位は敗者復活１３Ｒ②レーンへ</t>
  </si>
  <si>
    <t>２位は敗者復活１５Ｒ①レーンへ</t>
  </si>
  <si>
    <t>２位は敗者復活１７Ｒ①レーンへ</t>
  </si>
  <si>
    <t>２位は敗者復活１５Ｒ②レーンへ</t>
  </si>
  <si>
    <t>３位は敗者復活１５Ｒ③レーンへ</t>
  </si>
  <si>
    <t>１位は準決勝１９Ｒ①レーンへ</t>
  </si>
  <si>
    <t>１位は準決勝１９Ｒ②レーンへ</t>
  </si>
  <si>
    <t>１位は準決勝２０Ｒ②レーンへ</t>
  </si>
  <si>
    <t>１位は決勝２４Ｒ①レーンへ</t>
  </si>
  <si>
    <t>１位は決勝２４Ｒ②レーンへ</t>
  </si>
  <si>
    <t>１位は準決勝１９Ｒ③レーンへ</t>
  </si>
  <si>
    <t>１位は準決勝２０Ｒ③レーンへ</t>
  </si>
  <si>
    <t>１位は決勝２４Ｒ③レーンへ</t>
  </si>
  <si>
    <t>水上審判３</t>
  </si>
  <si>
    <t>混合敗者復活戦</t>
  </si>
  <si>
    <t>２位以下のタイム</t>
  </si>
  <si>
    <t>１位は準決勝２０Ｒ④レーンへ</t>
  </si>
  <si>
    <t>オープン敗者復活戦</t>
  </si>
  <si>
    <t>１５・１６Ｒの</t>
  </si>
  <si>
    <t>-</t>
  </si>
  <si>
    <t>-</t>
  </si>
  <si>
    <t>１位は準決勝２２Ｒ④レーンへ</t>
  </si>
  <si>
    <t>府中湖龍会</t>
  </si>
  <si>
    <t>大成龍</t>
  </si>
  <si>
    <t>立命館大学体育会カヌー部Ａ</t>
  </si>
  <si>
    <t>同志社大学体育会カヌー部</t>
  </si>
  <si>
    <t>ドラゴンＳＵＩＳＵＩ</t>
  </si>
  <si>
    <t>琵琶湖ドラゴンボートクラブ</t>
  </si>
  <si>
    <t>ドリームチェーサー</t>
  </si>
  <si>
    <t>御隆ドラゴンボート倶楽部</t>
  </si>
  <si>
    <t>もっこりドラゴンボート部</t>
  </si>
  <si>
    <t>風</t>
  </si>
  <si>
    <t>ＤＯＮＢＵＲＡ　ＣＯＣＣＯ</t>
  </si>
  <si>
    <t>兵庫教育大学ドラゴンボート部</t>
  </si>
  <si>
    <t>Ｒ　スポーツマンクラブ</t>
  </si>
  <si>
    <t>立命館大学体育会カヌー部Ｂ</t>
  </si>
  <si>
    <t>大川龍</t>
  </si>
  <si>
    <t>ヤバセ　Ｊ１</t>
  </si>
  <si>
    <t>ビーチボーイズ　シニア</t>
  </si>
  <si>
    <t>スピリッツクラブ</t>
  </si>
  <si>
    <t>瀬田中ボート部</t>
  </si>
  <si>
    <t>第２回　びわ湖ドラゴンボート　スプリント選手権大会　組合せ表</t>
  </si>
  <si>
    <t>知識　優俊</t>
  </si>
  <si>
    <t>土岐　尚紀</t>
  </si>
  <si>
    <t>佐藤　一慶</t>
  </si>
  <si>
    <t>大村　真澄</t>
  </si>
  <si>
    <t>吉川　悠</t>
  </si>
  <si>
    <t>今川　比呂史</t>
  </si>
  <si>
    <t>畑　博之</t>
  </si>
  <si>
    <t>石田　雅也</t>
  </si>
  <si>
    <t>福森　英法</t>
  </si>
  <si>
    <t>伊藤　健一</t>
  </si>
  <si>
    <t>松谷　成晋</t>
  </si>
  <si>
    <t>森山　秀二</t>
  </si>
  <si>
    <t>瀧口　一宗</t>
  </si>
  <si>
    <t>中野　明代</t>
  </si>
  <si>
    <t>丹　紀久則</t>
  </si>
  <si>
    <t>越智　祐光</t>
  </si>
  <si>
    <t>三上　敦史</t>
  </si>
  <si>
    <t>山岸　秀雄</t>
  </si>
  <si>
    <t>佐々木　真樹</t>
  </si>
  <si>
    <t>今津　正雄</t>
  </si>
  <si>
    <t>江口　貴彦</t>
  </si>
  <si>
    <t>岡本　伸</t>
  </si>
  <si>
    <t>石川　平明</t>
  </si>
  <si>
    <t>大江　甚一</t>
  </si>
  <si>
    <t>宇治原　玲子</t>
  </si>
  <si>
    <t>井上　明子</t>
  </si>
  <si>
    <t>竹中　真由美</t>
  </si>
  <si>
    <t>山路　愛</t>
  </si>
  <si>
    <t>大宝ｍａｍａ’Ｓ</t>
  </si>
  <si>
    <t>瀬田北中ＢＣ</t>
  </si>
  <si>
    <t>渡辺　健二</t>
  </si>
  <si>
    <t>平松　靖之</t>
  </si>
  <si>
    <t>混合敗者復活１組</t>
  </si>
  <si>
    <t>中学生チーム２回戦</t>
  </si>
  <si>
    <t>シニア敗者復活</t>
  </si>
  <si>
    <t>オープン敗者復活戦２組</t>
  </si>
  <si>
    <t>２位は敗者復活１１Ｒ①レーンへ</t>
  </si>
  <si>
    <t>２位は敗者復活１３Ｒ①レーン</t>
  </si>
  <si>
    <t>２位は敗者復活１１Ｒ②レーンへ</t>
  </si>
  <si>
    <t>３位は敗者復活１２Ｒ②レーンへ</t>
  </si>
  <si>
    <t>３位は敗者復活１１Ｒ③レーン</t>
  </si>
  <si>
    <t>３位は敗者復活１２Ｒ③レーンへ</t>
  </si>
  <si>
    <t>４位は敗者復活１３Ｒ③レーンへ</t>
  </si>
  <si>
    <t>４位は敗者復活１１Ｒ④レーンへ</t>
  </si>
  <si>
    <t>４位は敗者復活１２Ｒ④レーン</t>
  </si>
  <si>
    <t>２位は敗者復活１８Ｒ①レーンへ</t>
  </si>
  <si>
    <t>３位は敗者復活１８Ｒ②レーンへ</t>
  </si>
  <si>
    <t>３位は敗者復活１７Ｒ②レーンへ</t>
  </si>
  <si>
    <t>４位は敗者復活１７Ｒ③レーンへ</t>
  </si>
  <si>
    <t>４位は敗者復活１８Ｒ③レーンへ</t>
  </si>
  <si>
    <t>１位は２回戦決勝２１Ｒ①レーンへ</t>
  </si>
  <si>
    <t>２位は２回戦決勝２１Ｒ②レーンへ</t>
  </si>
  <si>
    <t>３位は２回戦決勝２１Ｒ③レーンへ</t>
  </si>
  <si>
    <t>４位は２回戦決勝２１Ｒ④レーンへ</t>
  </si>
  <si>
    <t>１位は決勝２２Ｒ①レーンへ</t>
  </si>
  <si>
    <t>１位は決勝２２Ｒ②レーンへ</t>
  </si>
  <si>
    <t>１位は２回戦決勝１４Ｒ①レーンへ</t>
  </si>
  <si>
    <t>２位は２回戦決勝１４Ｒ②レーンへ</t>
  </si>
  <si>
    <t>１位は準決勝１９Ｒ④レーンへ</t>
  </si>
  <si>
    <t>１位は決勝２２Ｒ③レーンへ</t>
  </si>
  <si>
    <t>２位は決勝２２Ｒ④レーンへ</t>
  </si>
  <si>
    <t>２位以下は敗退</t>
  </si>
  <si>
    <t>１位は決勝２４Ｒ④レーンへ</t>
  </si>
  <si>
    <t>招集</t>
  </si>
  <si>
    <t>-</t>
  </si>
  <si>
    <t>-</t>
  </si>
  <si>
    <t>１１・１２・１３Ｒの</t>
  </si>
  <si>
    <t>１位は決勝２３Ｒ①レーンへ</t>
  </si>
  <si>
    <t>２位は決勝２３Ｒ③レーンへ</t>
  </si>
  <si>
    <t>１位は決勝２３Ｒ②レーンへ</t>
  </si>
  <si>
    <t>２位は決勝２３Ｒ④レーンへ</t>
  </si>
  <si>
    <t>１１・１２・１３Ｒの２位以下タイム順で</t>
  </si>
  <si>
    <t>　　　　　　１位は準決勝２０Ｒ④レーンへ</t>
  </si>
  <si>
    <t>第１２レース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</si>
</sst>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General&quot;レ&quot;&quot;ー&quot;&quot;ン&quot;&quot;へ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_ "/>
    <numFmt numFmtId="186" formatCode="yyyy/m/d\ h:mm.00"/>
    <numFmt numFmtId="187" formatCode="mm:ss\.ss"/>
    <numFmt numFmtId="188" formatCode="mm:ss\.mm"/>
    <numFmt numFmtId="189" formatCode="&quot;第&quot;General\ &quot;レ&quot;&quot;ー&quot;&quot;ス&quot;"/>
    <numFmt numFmtId="190" formatCode="&quot;第&quot;General&quot;レ&quot;&quot;ー&quot;&quot;ス&quot;"/>
    <numFmt numFmtId="191" formatCode="General&quot;位&quot;&quot;は&quot;"/>
    <numFmt numFmtId="192" formatCode="[$-411]Generalee"/>
    <numFmt numFmtId="193" formatCode="General&quot;Ｒ&quot;"/>
    <numFmt numFmtId="194" formatCode="General\ﾚ\ｰ\ﾝ&quot;ヘ&quot;"/>
    <numFmt numFmtId="195" formatCode="General&quot;レ&quot;&quot;ー&quot;&quot;ス&quot;"/>
    <numFmt numFmtId="196" formatCode="General&quot;R&quot;"/>
    <numFmt numFmtId="197" formatCode="General&quot;へ&quot;"/>
    <numFmt numFmtId="198" formatCode="m:ss.00"/>
    <numFmt numFmtId="199" formatCode="0_ "/>
    <numFmt numFmtId="200" formatCode="0_);[Red]\(0\)"/>
    <numFmt numFmtId="201" formatCode="h:mm;@"/>
    <numFmt numFmtId="202" formatCode="m/d;@"/>
    <numFmt numFmtId="203" formatCode="#,##0&quot;℃&quot;"/>
    <numFmt numFmtId="204" formatCode="#,##0&quot;ｍ&quot;"/>
    <numFmt numFmtId="205" formatCode="&quot;準決勝&quot;\ \ General\ \ &quot;組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 quotePrefix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" xfId="0" applyNumberFormat="1" applyFont="1" applyBorder="1" applyAlignment="1" quotePrefix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0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5" xfId="21" applyNumberFormat="1" applyFont="1" applyFill="1" applyBorder="1" applyAlignment="1" applyProtection="1">
      <alignment horizontal="center" vertical="center" shrinkToFit="1"/>
      <protection/>
    </xf>
    <xf numFmtId="0" fontId="0" fillId="0" borderId="6" xfId="21" applyFont="1" applyFill="1" applyBorder="1" applyAlignment="1" applyProtection="1">
      <alignment horizontal="center" vertical="center" shrinkToFit="1"/>
      <protection/>
    </xf>
    <xf numFmtId="177" fontId="0" fillId="0" borderId="7" xfId="21" applyNumberFormat="1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21" applyFont="1" applyFill="1" applyBorder="1" applyAlignment="1" applyProtection="1">
      <alignment horizontal="left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21" applyFont="1" applyFill="1" applyBorder="1" applyAlignment="1" applyProtection="1">
      <alignment horizontal="left" vertical="center" shrinkToFi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2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21" applyFont="1" applyFill="1" applyBorder="1" applyAlignment="1" applyProtection="1">
      <alignment horizontal="center" vertical="center" shrinkToFit="1"/>
      <protection locked="0"/>
    </xf>
    <xf numFmtId="0" fontId="0" fillId="0" borderId="13" xfId="21" applyFont="1" applyFill="1" applyBorder="1" applyAlignment="1" applyProtection="1">
      <alignment horizontal="center" vertical="center" shrinkToFit="1"/>
      <protection locked="0"/>
    </xf>
    <xf numFmtId="0" fontId="0" fillId="0" borderId="13" xfId="21" applyFont="1" applyFill="1" applyBorder="1" applyAlignment="1" applyProtection="1">
      <alignment horizontal="left" vertical="center" shrinkToFit="1"/>
      <protection/>
    </xf>
    <xf numFmtId="0" fontId="0" fillId="0" borderId="9" xfId="0" applyFill="1" applyBorder="1" applyAlignment="1">
      <alignment horizontal="center" vertical="center"/>
    </xf>
    <xf numFmtId="0" fontId="0" fillId="0" borderId="14" xfId="21" applyFont="1" applyFill="1" applyBorder="1" applyAlignment="1" applyProtection="1">
      <alignment horizontal="center" vertical="center" shrinkToFit="1"/>
      <protection locked="0"/>
    </xf>
    <xf numFmtId="0" fontId="0" fillId="0" borderId="14" xfId="21" applyFont="1" applyFill="1" applyBorder="1" applyAlignment="1" applyProtection="1">
      <alignment horizontal="left" vertical="center" shrinkToFit="1"/>
      <protection/>
    </xf>
    <xf numFmtId="0" fontId="0" fillId="0" borderId="12" xfId="21" applyFont="1" applyFill="1" applyBorder="1" applyAlignment="1" applyProtection="1">
      <alignment horizontal="center" vertical="center" shrinkToFit="1"/>
      <protection locked="0"/>
    </xf>
    <xf numFmtId="0" fontId="0" fillId="0" borderId="12" xfId="21" applyFont="1" applyFill="1" applyBorder="1" applyAlignment="1" applyProtection="1">
      <alignment horizontal="left" vertical="center" shrinkToFit="1"/>
      <protection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1" xfId="21" applyFont="1" applyFill="1" applyBorder="1" applyAlignment="1" applyProtection="1">
      <alignment horizontal="center" vertical="center" shrinkToFit="1"/>
      <protection locked="0"/>
    </xf>
    <xf numFmtId="0" fontId="0" fillId="0" borderId="2" xfId="21" applyFont="1" applyFill="1" applyBorder="1" applyAlignment="1">
      <alignment horizontal="center" vertical="center" shrinkToFit="1"/>
      <protection/>
    </xf>
    <xf numFmtId="0" fontId="0" fillId="0" borderId="22" xfId="21" applyFont="1" applyFill="1" applyBorder="1" applyAlignment="1">
      <alignment horizontal="center" vertical="center" shrinkToFit="1"/>
      <protection/>
    </xf>
    <xf numFmtId="0" fontId="0" fillId="0" borderId="23" xfId="21" applyFont="1" applyFill="1" applyBorder="1" applyAlignment="1">
      <alignment horizontal="center" vertical="center" shrinkToFit="1"/>
      <protection/>
    </xf>
    <xf numFmtId="0" fontId="0" fillId="0" borderId="24" xfId="21" applyFont="1" applyFill="1" applyBorder="1" applyAlignment="1">
      <alignment horizontal="center" vertical="center" shrinkToFit="1"/>
      <protection/>
    </xf>
    <xf numFmtId="176" fontId="0" fillId="0" borderId="22" xfId="21" applyNumberFormat="1" applyFont="1" applyFill="1" applyBorder="1" applyAlignment="1">
      <alignment horizontal="center" vertical="center" shrinkToFit="1"/>
      <protection/>
    </xf>
    <xf numFmtId="177" fontId="0" fillId="0" borderId="25" xfId="21" applyNumberFormat="1" applyFont="1" applyFill="1" applyBorder="1" applyAlignment="1">
      <alignment horizontal="center" vertical="center" shrinkToFit="1"/>
      <protection/>
    </xf>
    <xf numFmtId="190" fontId="8" fillId="0" borderId="26" xfId="21" applyNumberFormat="1" applyFont="1" applyFill="1" applyBorder="1" applyAlignment="1">
      <alignment horizontal="center" vertical="center" shrinkToFit="1"/>
      <protection/>
    </xf>
    <xf numFmtId="0" fontId="0" fillId="0" borderId="27" xfId="21" applyFont="1" applyFill="1" applyBorder="1" applyAlignment="1">
      <alignment horizontal="center" vertical="center" shrinkToFit="1"/>
      <protection/>
    </xf>
    <xf numFmtId="0" fontId="0" fillId="0" borderId="27" xfId="21" applyFont="1" applyFill="1" applyBorder="1" applyAlignment="1" applyProtection="1">
      <alignment horizontal="center" vertical="center" shrinkToFit="1"/>
      <protection locked="0"/>
    </xf>
    <xf numFmtId="0" fontId="0" fillId="0" borderId="27" xfId="21" applyFont="1" applyFill="1" applyBorder="1" applyAlignment="1" applyProtection="1">
      <alignment horizontal="left" vertical="center" shrinkToFit="1"/>
      <protection/>
    </xf>
    <xf numFmtId="176" fontId="0" fillId="0" borderId="27" xfId="21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21" applyFont="1" applyFill="1" applyBorder="1" applyAlignment="1" applyProtection="1">
      <alignment horizontal="center" vertical="center" shrinkToFit="1"/>
      <protection/>
    </xf>
    <xf numFmtId="0" fontId="0" fillId="0" borderId="28" xfId="21" applyFont="1" applyBorder="1" applyAlignment="1">
      <alignment horizontal="center" vertical="center" shrinkToFit="1"/>
      <protection/>
    </xf>
    <xf numFmtId="0" fontId="8" fillId="0" borderId="3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 applyProtection="1">
      <alignment horizontal="center" vertical="center" shrinkToFit="1"/>
      <protection locked="0"/>
    </xf>
    <xf numFmtId="0" fontId="0" fillId="0" borderId="11" xfId="21" applyFont="1" applyFill="1" applyBorder="1" applyAlignment="1" applyProtection="1">
      <alignment horizontal="left" vertical="center" shrinkToFit="1"/>
      <protection/>
    </xf>
    <xf numFmtId="176" fontId="0" fillId="0" borderId="11" xfId="21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21" applyFont="1" applyFill="1" applyBorder="1" applyAlignment="1" applyProtection="1">
      <alignment horizontal="center" vertical="center" shrinkToFit="1"/>
      <protection/>
    </xf>
    <xf numFmtId="0" fontId="0" fillId="0" borderId="29" xfId="21" applyFont="1" applyBorder="1" applyAlignment="1">
      <alignment horizontal="center" vertical="center" shrinkToFit="1"/>
      <protection/>
    </xf>
    <xf numFmtId="0" fontId="8" fillId="0" borderId="30" xfId="21" applyFont="1" applyFill="1" applyBorder="1" applyAlignment="1">
      <alignment horizontal="center" vertical="center" wrapText="1" shrinkToFit="1"/>
      <protection/>
    </xf>
    <xf numFmtId="0" fontId="0" fillId="0" borderId="12" xfId="21" applyFont="1" applyFill="1" applyBorder="1" applyAlignment="1">
      <alignment horizontal="center" vertical="center" shrinkToFit="1"/>
      <protection/>
    </xf>
    <xf numFmtId="0" fontId="0" fillId="0" borderId="12" xfId="21" applyFont="1" applyFill="1" applyBorder="1" applyAlignment="1" applyProtection="1">
      <alignment horizontal="center" vertical="center" shrinkToFit="1"/>
      <protection locked="0"/>
    </xf>
    <xf numFmtId="0" fontId="0" fillId="0" borderId="12" xfId="21" applyFont="1" applyFill="1" applyBorder="1" applyAlignment="1" applyProtection="1">
      <alignment horizontal="left" vertical="center" shrinkToFit="1"/>
      <protection/>
    </xf>
    <xf numFmtId="176" fontId="0" fillId="0" borderId="12" xfId="21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21" applyFont="1" applyFill="1" applyBorder="1" applyAlignment="1" applyProtection="1">
      <alignment horizontal="center" vertical="center" shrinkToFit="1"/>
      <protection/>
    </xf>
    <xf numFmtId="0" fontId="0" fillId="0" borderId="31" xfId="21" applyFont="1" applyBorder="1" applyAlignment="1">
      <alignment horizontal="center" vertical="center" shrinkToFit="1"/>
      <protection/>
    </xf>
    <xf numFmtId="177" fontId="0" fillId="0" borderId="0" xfId="21" applyNumberFormat="1" applyFont="1" applyFill="1" applyBorder="1" applyAlignment="1" applyProtection="1">
      <alignment horizontal="center" vertical="center" shrinkToFit="1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40" xfId="21" applyFont="1" applyFill="1" applyBorder="1" applyAlignment="1">
      <alignment horizontal="center" vertical="center" shrinkToFit="1"/>
      <protection/>
    </xf>
    <xf numFmtId="0" fontId="0" fillId="0" borderId="15" xfId="0" applyFill="1" applyBorder="1" applyAlignment="1">
      <alignment vertical="center"/>
    </xf>
    <xf numFmtId="0" fontId="9" fillId="0" borderId="10" xfId="21" applyFont="1" applyFill="1" applyBorder="1" applyAlignment="1" applyProtection="1">
      <alignment horizontal="center" vertical="center" shrinkToFit="1"/>
      <protection/>
    </xf>
    <xf numFmtId="176" fontId="0" fillId="0" borderId="41" xfId="0" applyNumberFormat="1" applyFont="1" applyBorder="1" applyAlignment="1">
      <alignment horizontal="center" vertical="center"/>
    </xf>
    <xf numFmtId="0" fontId="9" fillId="0" borderId="11" xfId="21" applyFont="1" applyFill="1" applyBorder="1" applyAlignment="1" applyProtection="1">
      <alignment horizontal="center" vertical="center" shrinkToFit="1"/>
      <protection/>
    </xf>
    <xf numFmtId="0" fontId="9" fillId="0" borderId="13" xfId="21" applyFont="1" applyFill="1" applyBorder="1" applyAlignment="1" applyProtection="1">
      <alignment horizontal="center" vertical="center" shrinkToFit="1"/>
      <protection/>
    </xf>
    <xf numFmtId="0" fontId="9" fillId="0" borderId="14" xfId="21" applyFont="1" applyFill="1" applyBorder="1" applyAlignment="1" applyProtection="1">
      <alignment horizontal="center" vertical="center" shrinkToFit="1"/>
      <protection/>
    </xf>
    <xf numFmtId="176" fontId="0" fillId="0" borderId="42" xfId="0" applyNumberFormat="1" applyFont="1" applyBorder="1" applyAlignment="1">
      <alignment horizontal="center" vertical="center"/>
    </xf>
    <xf numFmtId="0" fontId="9" fillId="0" borderId="12" xfId="21" applyFont="1" applyFill="1" applyBorder="1" applyAlignment="1" applyProtection="1">
      <alignment horizontal="center" vertical="center" shrinkToFit="1"/>
      <protection/>
    </xf>
    <xf numFmtId="0" fontId="9" fillId="0" borderId="9" xfId="21" applyFont="1" applyFill="1" applyBorder="1" applyAlignment="1" applyProtection="1">
      <alignment horizontal="center" vertical="center" shrinkToFit="1"/>
      <protection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兵庫カップ当日200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1104900</xdr:colOff>
      <xdr:row>10</xdr:row>
      <xdr:rowOff>123825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705350" y="2047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workbookViewId="0" topLeftCell="D78">
      <selection activeCell="K104" sqref="K104"/>
    </sheetView>
  </sheetViews>
  <sheetFormatPr defaultColWidth="9.00390625" defaultRowHeight="13.5"/>
  <cols>
    <col min="1" max="1" width="4.50390625" style="0" customWidth="1"/>
    <col min="2" max="2" width="25.75390625" style="0" customWidth="1"/>
    <col min="3" max="3" width="12.25390625" style="0" customWidth="1"/>
    <col min="4" max="4" width="4.75390625" style="0" customWidth="1"/>
    <col min="5" max="5" width="20.75390625" style="0" customWidth="1"/>
    <col min="6" max="8" width="6.125" style="14" customWidth="1"/>
    <col min="9" max="9" width="26.875" style="0" customWidth="1"/>
    <col min="10" max="10" width="10.25390625" style="0" customWidth="1"/>
    <col min="11" max="11" width="9.25390625" style="0" customWidth="1"/>
    <col min="12" max="12" width="39.75390625" style="0" customWidth="1"/>
    <col min="13" max="13" width="4.375" style="0" customWidth="1"/>
    <col min="14" max="14" width="4.25390625" style="0" customWidth="1"/>
    <col min="15" max="15" width="11.125" style="0" customWidth="1"/>
    <col min="16" max="16" width="4.625" style="0" customWidth="1"/>
    <col min="17" max="17" width="3.875" style="0" customWidth="1"/>
    <col min="18" max="18" width="24.50390625" style="0" customWidth="1"/>
    <col min="19" max="19" width="11.625" style="0" customWidth="1"/>
  </cols>
  <sheetData>
    <row r="1" ht="27" customHeight="1">
      <c r="B1" s="3" t="s">
        <v>145</v>
      </c>
    </row>
    <row r="2" spans="14:16" ht="13.5">
      <c r="N2" s="102" t="s">
        <v>61</v>
      </c>
      <c r="O2" s="102"/>
      <c r="P2" s="102"/>
    </row>
    <row r="3" ht="14.25" thickBot="1"/>
    <row r="4" spans="1:16" ht="14.25" thickBot="1">
      <c r="A4" t="s">
        <v>7</v>
      </c>
      <c r="E4" s="18" t="s">
        <v>31</v>
      </c>
      <c r="F4" s="19" t="s">
        <v>8</v>
      </c>
      <c r="G4" s="16" t="s">
        <v>32</v>
      </c>
      <c r="H4" s="19" t="s">
        <v>9</v>
      </c>
      <c r="I4" s="20" t="s">
        <v>10</v>
      </c>
      <c r="J4" s="15" t="s">
        <v>33</v>
      </c>
      <c r="K4" s="16" t="s">
        <v>32</v>
      </c>
      <c r="L4" s="17" t="s">
        <v>34</v>
      </c>
      <c r="M4" s="76"/>
      <c r="N4" s="77"/>
      <c r="O4" s="78" t="s">
        <v>48</v>
      </c>
      <c r="P4" s="79" t="s">
        <v>60</v>
      </c>
    </row>
    <row r="5" spans="1:16" ht="14.25" thickTop="1">
      <c r="A5" s="8" t="s">
        <v>11</v>
      </c>
      <c r="B5" s="8" t="s">
        <v>10</v>
      </c>
      <c r="C5" s="8" t="s">
        <v>12</v>
      </c>
      <c r="E5" s="11" t="s">
        <v>13</v>
      </c>
      <c r="F5" s="22">
        <v>1</v>
      </c>
      <c r="G5" s="22">
        <f>K5</f>
        <v>1</v>
      </c>
      <c r="H5" s="22">
        <v>34</v>
      </c>
      <c r="I5" s="21" t="str">
        <f aca="true" t="shared" si="0" ref="I5:I36">IF(H5="-","-",VLOOKUP(H5,$A$6:$B$54,2,FALSE))</f>
        <v>立命館大学体育会カヌー部Ｂ</v>
      </c>
      <c r="J5" s="98">
        <v>0.0005902777777777778</v>
      </c>
      <c r="K5" s="88">
        <f>IF(J5="-","-",RANK(J5,J$5:J$8,1))</f>
        <v>1</v>
      </c>
      <c r="L5" s="44" t="s">
        <v>109</v>
      </c>
      <c r="M5" s="2"/>
      <c r="N5" s="103" t="s">
        <v>53</v>
      </c>
      <c r="O5" s="80" t="s">
        <v>49</v>
      </c>
      <c r="P5" s="81"/>
    </row>
    <row r="6" spans="1:16" ht="13.5">
      <c r="A6" s="9">
        <v>1</v>
      </c>
      <c r="B6" s="8" t="s">
        <v>85</v>
      </c>
      <c r="C6" s="8" t="s">
        <v>146</v>
      </c>
      <c r="D6" s="4"/>
      <c r="E6" s="11" t="s">
        <v>3</v>
      </c>
      <c r="F6" s="23">
        <v>2</v>
      </c>
      <c r="G6" s="23">
        <f aca="true" t="shared" si="1" ref="G6:G60">K6</f>
        <v>3</v>
      </c>
      <c r="H6" s="23">
        <v>29</v>
      </c>
      <c r="I6" s="24" t="str">
        <f t="shared" si="0"/>
        <v>竜魂</v>
      </c>
      <c r="J6" s="89">
        <v>0.0007336805555555556</v>
      </c>
      <c r="K6" s="90">
        <f>IF(J6="-","-",RANK(J6,J$5:J$8,1))</f>
        <v>3</v>
      </c>
      <c r="L6" s="32" t="s">
        <v>182</v>
      </c>
      <c r="M6" s="2"/>
      <c r="N6" s="104"/>
      <c r="O6" s="80" t="s">
        <v>50</v>
      </c>
      <c r="P6" s="81"/>
    </row>
    <row r="7" spans="1:16" ht="13.5">
      <c r="A7" s="9">
        <v>2</v>
      </c>
      <c r="B7" s="8" t="s">
        <v>126</v>
      </c>
      <c r="C7" s="8" t="s">
        <v>147</v>
      </c>
      <c r="D7" s="5"/>
      <c r="E7" s="12">
        <v>0.3819444444444444</v>
      </c>
      <c r="F7" s="23">
        <v>3</v>
      </c>
      <c r="G7" s="23">
        <f t="shared" si="1"/>
        <v>2</v>
      </c>
      <c r="H7" s="23">
        <v>30</v>
      </c>
      <c r="I7" s="24" t="str">
        <f t="shared" si="0"/>
        <v>ＴＥＡＭ★ＢＡＮＡＮＡ</v>
      </c>
      <c r="J7" s="89">
        <v>0.0006498842592592592</v>
      </c>
      <c r="K7" s="90">
        <f>IF(J7="-","-",RANK(J7,J$5:J$8,1))</f>
        <v>2</v>
      </c>
      <c r="L7" s="32" t="s">
        <v>185</v>
      </c>
      <c r="M7" s="2"/>
      <c r="N7" s="104"/>
      <c r="O7" s="80" t="s">
        <v>51</v>
      </c>
      <c r="P7" s="81"/>
    </row>
    <row r="8" spans="1:16" ht="14.25" thickBot="1">
      <c r="A8" s="9">
        <v>3</v>
      </c>
      <c r="B8" s="8" t="s">
        <v>127</v>
      </c>
      <c r="C8" s="8" t="s">
        <v>148</v>
      </c>
      <c r="D8" s="5"/>
      <c r="E8" s="11"/>
      <c r="F8" s="28">
        <v>4</v>
      </c>
      <c r="G8" s="28">
        <f t="shared" si="1"/>
        <v>4</v>
      </c>
      <c r="H8" s="28">
        <v>35</v>
      </c>
      <c r="I8" s="36" t="str">
        <f t="shared" si="0"/>
        <v>関空飛龍</v>
      </c>
      <c r="J8" s="96">
        <v>0.0007621527777777777</v>
      </c>
      <c r="K8" s="91">
        <f>IF(J8="-","-",RANK(J8,J$5:J$8,1))</f>
        <v>4</v>
      </c>
      <c r="L8" s="45" t="s">
        <v>188</v>
      </c>
      <c r="M8" s="2"/>
      <c r="N8" s="105"/>
      <c r="O8" s="80" t="s">
        <v>52</v>
      </c>
      <c r="P8" s="81"/>
    </row>
    <row r="9" spans="1:16" ht="13.5">
      <c r="A9" s="9">
        <v>4</v>
      </c>
      <c r="B9" s="8" t="s">
        <v>128</v>
      </c>
      <c r="C9" s="8" t="s">
        <v>149</v>
      </c>
      <c r="D9" s="5"/>
      <c r="E9" s="10" t="s">
        <v>14</v>
      </c>
      <c r="F9" s="30">
        <v>1</v>
      </c>
      <c r="G9" s="30">
        <f t="shared" si="1"/>
        <v>3</v>
      </c>
      <c r="H9" s="30">
        <v>22</v>
      </c>
      <c r="I9" s="39" t="str">
        <f t="shared" si="0"/>
        <v>吹田龍舟倶楽部</v>
      </c>
      <c r="J9" s="97">
        <v>0.0006759259259259258</v>
      </c>
      <c r="K9" s="92">
        <f>IF(J9="-","-",RANK(J9,J$9:J$12,1))</f>
        <v>3</v>
      </c>
      <c r="L9" s="31" t="s">
        <v>102</v>
      </c>
      <c r="M9" s="2"/>
      <c r="N9" s="103" t="s">
        <v>54</v>
      </c>
      <c r="O9" s="80" t="s">
        <v>55</v>
      </c>
      <c r="P9" s="81"/>
    </row>
    <row r="10" spans="1:16" ht="13.5">
      <c r="A10" s="9">
        <v>5</v>
      </c>
      <c r="B10" s="8" t="s">
        <v>129</v>
      </c>
      <c r="C10" s="8" t="s">
        <v>150</v>
      </c>
      <c r="D10" s="4"/>
      <c r="E10" s="11" t="s">
        <v>4</v>
      </c>
      <c r="F10" s="23">
        <v>2</v>
      </c>
      <c r="G10" s="23">
        <f t="shared" si="1"/>
        <v>1</v>
      </c>
      <c r="H10" s="23">
        <v>25</v>
      </c>
      <c r="I10" s="24" t="str">
        <f t="shared" si="0"/>
        <v>チーム未来</v>
      </c>
      <c r="J10" s="89">
        <v>0.0006527777777777777</v>
      </c>
      <c r="K10" s="90">
        <f>IF(J10="-","-",RANK(J10,J$9:J$12,1))</f>
        <v>1</v>
      </c>
      <c r="L10" s="32" t="s">
        <v>103</v>
      </c>
      <c r="M10" s="2"/>
      <c r="N10" s="104"/>
      <c r="O10" s="84" t="s">
        <v>62</v>
      </c>
      <c r="P10" s="81"/>
    </row>
    <row r="11" spans="1:16" ht="13.5">
      <c r="A11" s="9">
        <v>6</v>
      </c>
      <c r="B11" s="8" t="s">
        <v>130</v>
      </c>
      <c r="C11" s="8" t="s">
        <v>151</v>
      </c>
      <c r="D11" s="5"/>
      <c r="E11" s="12">
        <v>0.3902777777777778</v>
      </c>
      <c r="F11" s="23">
        <v>3</v>
      </c>
      <c r="G11" s="23">
        <f t="shared" si="1"/>
        <v>2</v>
      </c>
      <c r="H11" s="25">
        <v>32</v>
      </c>
      <c r="I11" s="24" t="str">
        <f t="shared" si="0"/>
        <v>瀬田漕艇倶楽部</v>
      </c>
      <c r="J11" s="89">
        <v>0.0006585648148148148</v>
      </c>
      <c r="K11" s="90">
        <f>IF(J11="-","-",RANK(J11,J$9:J$12,1))</f>
        <v>2</v>
      </c>
      <c r="L11" s="32" t="s">
        <v>104</v>
      </c>
      <c r="M11" s="2"/>
      <c r="N11" s="104"/>
      <c r="O11" s="80" t="s">
        <v>209</v>
      </c>
      <c r="P11" s="81"/>
    </row>
    <row r="12" spans="1:16" ht="14.25" thickBot="1">
      <c r="A12" s="9">
        <v>7</v>
      </c>
      <c r="B12" s="8" t="s">
        <v>131</v>
      </c>
      <c r="C12" s="8" t="s">
        <v>152</v>
      </c>
      <c r="D12" s="5"/>
      <c r="E12" s="13"/>
      <c r="F12" s="26">
        <v>4</v>
      </c>
      <c r="G12" s="26">
        <f t="shared" si="1"/>
        <v>4</v>
      </c>
      <c r="H12" s="43">
        <v>33</v>
      </c>
      <c r="I12" s="36" t="str">
        <f t="shared" si="0"/>
        <v>Ｒ　スポーツマンクラブ</v>
      </c>
      <c r="J12" s="93">
        <v>0.0007401620370370371</v>
      </c>
      <c r="K12" s="94">
        <f>IF(J12="-","-",RANK(J12,J$9:J$12,1))</f>
        <v>4</v>
      </c>
      <c r="L12" s="33" t="s">
        <v>189</v>
      </c>
      <c r="M12" s="2"/>
      <c r="N12" s="104"/>
      <c r="O12" s="80" t="s">
        <v>56</v>
      </c>
      <c r="P12" s="81"/>
    </row>
    <row r="13" spans="1:16" ht="13.5">
      <c r="A13" s="9">
        <v>8</v>
      </c>
      <c r="B13" s="8" t="s">
        <v>132</v>
      </c>
      <c r="C13" s="8" t="s">
        <v>153</v>
      </c>
      <c r="D13" s="6"/>
      <c r="E13" s="11" t="s">
        <v>15</v>
      </c>
      <c r="F13" s="29">
        <v>1</v>
      </c>
      <c r="G13" s="29">
        <f t="shared" si="1"/>
        <v>1</v>
      </c>
      <c r="H13" s="37">
        <v>31</v>
      </c>
      <c r="I13" s="39" t="str">
        <f t="shared" si="0"/>
        <v>琵琶湖ドラゴンボートクラブ</v>
      </c>
      <c r="J13" s="97">
        <v>0.0006466435185185185</v>
      </c>
      <c r="K13" s="95">
        <f>IF(J13="-","-",RANK(J13,J$13:J$16,1))</f>
        <v>1</v>
      </c>
      <c r="L13" s="46" t="s">
        <v>110</v>
      </c>
      <c r="M13" s="2"/>
      <c r="N13" s="104"/>
      <c r="O13" s="80" t="s">
        <v>59</v>
      </c>
      <c r="P13" s="81"/>
    </row>
    <row r="14" spans="5:16" ht="13.5">
      <c r="E14" s="11" t="s">
        <v>70</v>
      </c>
      <c r="F14" s="23">
        <v>2</v>
      </c>
      <c r="G14" s="23">
        <f t="shared" si="1"/>
        <v>3</v>
      </c>
      <c r="H14" s="25">
        <v>28</v>
      </c>
      <c r="I14" s="24" t="str">
        <f t="shared" si="0"/>
        <v>兵庫教育大学ドラゴンボート部</v>
      </c>
      <c r="J14" s="89">
        <v>0.0006866898148148149</v>
      </c>
      <c r="K14" s="90">
        <f>IF(J14="-","-",RANK(J14,J$13:J$16,1))</f>
        <v>3</v>
      </c>
      <c r="L14" s="32" t="s">
        <v>183</v>
      </c>
      <c r="M14" s="2"/>
      <c r="N14" s="104"/>
      <c r="O14" s="80" t="s">
        <v>57</v>
      </c>
      <c r="P14" s="81"/>
    </row>
    <row r="15" spans="1:16" ht="13.5">
      <c r="A15" t="s">
        <v>17</v>
      </c>
      <c r="E15" s="12">
        <v>0.3986111111111111</v>
      </c>
      <c r="F15" s="23">
        <v>3</v>
      </c>
      <c r="G15" s="23">
        <f t="shared" si="1"/>
        <v>4</v>
      </c>
      <c r="H15" s="25">
        <v>27</v>
      </c>
      <c r="I15" s="24" t="str">
        <f t="shared" si="0"/>
        <v>ＤＯＮＢＵＲＡ　ＣＯＣＣＯ</v>
      </c>
      <c r="J15" s="89">
        <v>0.0007702546296296295</v>
      </c>
      <c r="K15" s="90">
        <f>IF(J15="-","-",RANK(J15,J$13:J$16,1))</f>
        <v>4</v>
      </c>
      <c r="L15" s="32" t="s">
        <v>186</v>
      </c>
      <c r="M15" s="2"/>
      <c r="N15" s="104"/>
      <c r="O15" s="80" t="s">
        <v>58</v>
      </c>
      <c r="P15" s="81"/>
    </row>
    <row r="16" spans="1:16" ht="14.25" thickBot="1">
      <c r="A16" s="8" t="s">
        <v>18</v>
      </c>
      <c r="B16" s="9" t="s">
        <v>10</v>
      </c>
      <c r="C16" s="9" t="s">
        <v>19</v>
      </c>
      <c r="E16" s="11"/>
      <c r="F16" s="28">
        <v>4</v>
      </c>
      <c r="G16" s="28">
        <f t="shared" si="1"/>
        <v>2</v>
      </c>
      <c r="H16" s="42">
        <v>26</v>
      </c>
      <c r="I16" s="36" t="str">
        <f t="shared" si="0"/>
        <v>湖童</v>
      </c>
      <c r="J16" s="93">
        <v>0.0006775462962962963</v>
      </c>
      <c r="K16" s="94">
        <f>IF(J16="-","-",RANK(J16,J$13:J$16,1))</f>
        <v>2</v>
      </c>
      <c r="L16" s="32" t="s">
        <v>190</v>
      </c>
      <c r="M16" s="2"/>
      <c r="N16" s="106"/>
      <c r="O16" s="82" t="s">
        <v>117</v>
      </c>
      <c r="P16" s="83"/>
    </row>
    <row r="17" spans="1:13" ht="13.5">
      <c r="A17" s="7">
        <v>21</v>
      </c>
      <c r="B17" s="8" t="s">
        <v>133</v>
      </c>
      <c r="C17" s="8" t="s">
        <v>154</v>
      </c>
      <c r="E17" s="10" t="s">
        <v>16</v>
      </c>
      <c r="F17" s="30">
        <v>1</v>
      </c>
      <c r="G17" s="30">
        <f t="shared" si="1"/>
        <v>2</v>
      </c>
      <c r="H17" s="47">
        <v>23</v>
      </c>
      <c r="I17" s="39" t="str">
        <f t="shared" si="0"/>
        <v>もっこりドラゴンボート部</v>
      </c>
      <c r="J17" s="97">
        <v>0.0006859953703703703</v>
      </c>
      <c r="K17" s="95">
        <f>IF(J17="-","-",RANK(J17,J$17:J$19,1))</f>
        <v>2</v>
      </c>
      <c r="L17" s="31" t="s">
        <v>111</v>
      </c>
      <c r="M17" s="2"/>
    </row>
    <row r="18" spans="1:13" ht="13.5">
      <c r="A18" s="7">
        <v>22</v>
      </c>
      <c r="B18" s="8" t="s">
        <v>68</v>
      </c>
      <c r="C18" s="8" t="s">
        <v>155</v>
      </c>
      <c r="E18" s="11" t="s">
        <v>71</v>
      </c>
      <c r="F18" s="23">
        <v>2</v>
      </c>
      <c r="G18" s="23">
        <f t="shared" si="1"/>
        <v>1</v>
      </c>
      <c r="H18" s="25">
        <v>24</v>
      </c>
      <c r="I18" s="24" t="str">
        <f t="shared" si="0"/>
        <v>風</v>
      </c>
      <c r="J18" s="89">
        <v>0.000678587962962963</v>
      </c>
      <c r="K18" s="90">
        <f>IF(J18="-","-",RANK(J18,J$17:J$19,1))</f>
        <v>1</v>
      </c>
      <c r="L18" s="32" t="s">
        <v>184</v>
      </c>
      <c r="M18" s="2"/>
    </row>
    <row r="19" spans="1:13" ht="13.5">
      <c r="A19" s="7">
        <v>23</v>
      </c>
      <c r="B19" s="8" t="s">
        <v>134</v>
      </c>
      <c r="C19" s="8" t="s">
        <v>156</v>
      </c>
      <c r="E19" s="12">
        <v>0.4069444444444445</v>
      </c>
      <c r="F19" s="23">
        <v>3</v>
      </c>
      <c r="G19" s="23">
        <f t="shared" si="1"/>
        <v>3</v>
      </c>
      <c r="H19" s="25">
        <v>21</v>
      </c>
      <c r="I19" s="24" t="str">
        <f t="shared" si="0"/>
        <v>御隆ドラゴンボート倶楽部</v>
      </c>
      <c r="J19" s="89">
        <v>0.0007144675925925925</v>
      </c>
      <c r="K19" s="90">
        <f>IF(J19="-","-",RANK(J19,J$17:J$19,1))</f>
        <v>3</v>
      </c>
      <c r="L19" s="32" t="s">
        <v>187</v>
      </c>
      <c r="M19" s="2"/>
    </row>
    <row r="20" spans="1:13" ht="14.25" thickBot="1">
      <c r="A20" s="7">
        <v>24</v>
      </c>
      <c r="B20" s="8" t="s">
        <v>135</v>
      </c>
      <c r="C20" s="8" t="s">
        <v>157</v>
      </c>
      <c r="E20" s="13"/>
      <c r="F20" s="26"/>
      <c r="G20" s="26" t="str">
        <f t="shared" si="1"/>
        <v>-</v>
      </c>
      <c r="H20" s="43" t="s">
        <v>98</v>
      </c>
      <c r="I20" s="36" t="str">
        <f t="shared" si="0"/>
        <v>-</v>
      </c>
      <c r="J20" s="93" t="s">
        <v>35</v>
      </c>
      <c r="K20" s="94" t="str">
        <f>IF(J20="-","-",RANK(J20,J$13:J$15,1))</f>
        <v>-</v>
      </c>
      <c r="L20" s="33"/>
      <c r="M20" s="2"/>
    </row>
    <row r="21" spans="1:13" ht="13.5">
      <c r="A21" s="8">
        <v>25</v>
      </c>
      <c r="B21" s="9" t="s">
        <v>64</v>
      </c>
      <c r="C21" s="9" t="s">
        <v>158</v>
      </c>
      <c r="E21" s="11" t="s">
        <v>20</v>
      </c>
      <c r="F21" s="29">
        <v>1</v>
      </c>
      <c r="G21" s="29">
        <f t="shared" si="1"/>
        <v>2</v>
      </c>
      <c r="H21" s="37">
        <v>1</v>
      </c>
      <c r="I21" s="39" t="str">
        <f t="shared" si="0"/>
        <v>ビーチボーイズ</v>
      </c>
      <c r="J21" s="97">
        <v>0.0006660879629629629</v>
      </c>
      <c r="K21" s="95">
        <f>IF(J21="-","-",RANK(J21,J$21:J$24,1))</f>
        <v>2</v>
      </c>
      <c r="L21" s="46" t="s">
        <v>112</v>
      </c>
      <c r="M21" s="2"/>
    </row>
    <row r="22" spans="1:13" ht="13.5">
      <c r="A22" s="7">
        <v>26</v>
      </c>
      <c r="B22" s="8" t="s">
        <v>67</v>
      </c>
      <c r="C22" s="8" t="s">
        <v>159</v>
      </c>
      <c r="E22" s="11" t="s">
        <v>5</v>
      </c>
      <c r="F22" s="23">
        <v>2</v>
      </c>
      <c r="G22" s="23">
        <f t="shared" si="1"/>
        <v>1</v>
      </c>
      <c r="H22" s="25">
        <v>2</v>
      </c>
      <c r="I22" s="24" t="str">
        <f t="shared" si="0"/>
        <v>府中湖龍会</v>
      </c>
      <c r="J22" s="89">
        <v>0.0006229166666666667</v>
      </c>
      <c r="K22" s="90">
        <f>IF(J22="-","-",RANK(J22,J$21:J$24,1))</f>
        <v>1</v>
      </c>
      <c r="L22" s="32" t="s">
        <v>106</v>
      </c>
      <c r="M22" s="2"/>
    </row>
    <row r="23" spans="1:13" ht="13.5">
      <c r="A23" s="8">
        <v>27</v>
      </c>
      <c r="B23" s="8" t="s">
        <v>136</v>
      </c>
      <c r="C23" s="8" t="s">
        <v>160</v>
      </c>
      <c r="E23" s="12">
        <v>0.4152777777777778</v>
      </c>
      <c r="F23" s="23">
        <v>3</v>
      </c>
      <c r="G23" s="23">
        <f t="shared" si="1"/>
        <v>3</v>
      </c>
      <c r="H23" s="25">
        <v>6</v>
      </c>
      <c r="I23" s="24" t="str">
        <f t="shared" si="0"/>
        <v>ドラゴンＳＵＩＳＵＩ</v>
      </c>
      <c r="J23" s="89">
        <v>0.0007074074074074074</v>
      </c>
      <c r="K23" s="90">
        <f>IF(J23="-","-",RANK(J23,J$21:J$24,1))</f>
        <v>3</v>
      </c>
      <c r="L23" s="32" t="s">
        <v>192</v>
      </c>
      <c r="M23" s="2"/>
    </row>
    <row r="24" spans="1:13" ht="14.25" thickBot="1">
      <c r="A24" s="8">
        <v>28</v>
      </c>
      <c r="B24" s="8" t="s">
        <v>137</v>
      </c>
      <c r="C24" s="8" t="s">
        <v>161</v>
      </c>
      <c r="E24" s="11"/>
      <c r="F24" s="28">
        <v>4</v>
      </c>
      <c r="G24" s="28">
        <f t="shared" si="1"/>
        <v>4</v>
      </c>
      <c r="H24" s="42">
        <v>7</v>
      </c>
      <c r="I24" s="36" t="str">
        <f t="shared" si="0"/>
        <v>琵琶湖ドラゴンボートクラブ</v>
      </c>
      <c r="J24" s="93">
        <v>0.000733101851851852</v>
      </c>
      <c r="K24" s="90">
        <f>IF(J24="-","-",RANK(J24,J$21:J$24,1))</f>
        <v>4</v>
      </c>
      <c r="L24" s="45" t="s">
        <v>194</v>
      </c>
      <c r="M24" s="2"/>
    </row>
    <row r="25" spans="1:13" ht="13.5">
      <c r="A25" s="8">
        <v>29</v>
      </c>
      <c r="B25" s="8" t="s">
        <v>63</v>
      </c>
      <c r="C25" s="8" t="s">
        <v>162</v>
      </c>
      <c r="E25" s="10" t="s">
        <v>21</v>
      </c>
      <c r="F25" s="30">
        <v>1</v>
      </c>
      <c r="G25" s="30">
        <f t="shared" si="1"/>
        <v>1</v>
      </c>
      <c r="H25" s="47">
        <v>4</v>
      </c>
      <c r="I25" s="39" t="str">
        <f t="shared" si="0"/>
        <v>立命館大学体育会カヌー部Ａ</v>
      </c>
      <c r="J25" s="97">
        <v>0.0006099537037037038</v>
      </c>
      <c r="K25" s="92">
        <f>IF(J25="-","-",RANK(J25,J$25:J$28,1))</f>
        <v>1</v>
      </c>
      <c r="L25" s="31" t="s">
        <v>113</v>
      </c>
      <c r="M25" s="2"/>
    </row>
    <row r="26" spans="1:13" ht="13.5">
      <c r="A26" s="8">
        <v>30</v>
      </c>
      <c r="B26" s="8" t="s">
        <v>65</v>
      </c>
      <c r="C26" s="8" t="s">
        <v>163</v>
      </c>
      <c r="E26" s="11" t="s">
        <v>2</v>
      </c>
      <c r="F26" s="23">
        <v>2</v>
      </c>
      <c r="G26" s="23">
        <f t="shared" si="1"/>
        <v>2</v>
      </c>
      <c r="H26" s="25">
        <v>5</v>
      </c>
      <c r="I26" s="24" t="str">
        <f t="shared" si="0"/>
        <v>同志社大学体育会カヌー部</v>
      </c>
      <c r="J26" s="89">
        <v>0.000672800925925926</v>
      </c>
      <c r="K26" s="90">
        <f>IF(J26="-","-",RANK(J26,J$25:J$28,1))</f>
        <v>2</v>
      </c>
      <c r="L26" s="32" t="s">
        <v>191</v>
      </c>
      <c r="M26" s="2"/>
    </row>
    <row r="27" spans="1:13" ht="13.5">
      <c r="A27" s="8">
        <v>31</v>
      </c>
      <c r="B27" s="8" t="s">
        <v>131</v>
      </c>
      <c r="C27" s="8" t="s">
        <v>152</v>
      </c>
      <c r="E27" s="12">
        <v>0.4236111111111111</v>
      </c>
      <c r="F27" s="23">
        <v>3</v>
      </c>
      <c r="G27" s="23">
        <f t="shared" si="1"/>
        <v>3</v>
      </c>
      <c r="H27" s="25">
        <v>8</v>
      </c>
      <c r="I27" s="24" t="str">
        <f t="shared" si="0"/>
        <v>ドリームチェーサー</v>
      </c>
      <c r="J27" s="89">
        <v>0.0006820601851851852</v>
      </c>
      <c r="K27" s="90">
        <f>IF(J27="-","-",RANK(J27,J$25:J$28,1))</f>
        <v>3</v>
      </c>
      <c r="L27" s="32" t="s">
        <v>193</v>
      </c>
      <c r="M27" s="2"/>
    </row>
    <row r="28" spans="1:13" ht="14.25" thickBot="1">
      <c r="A28" s="8">
        <v>32</v>
      </c>
      <c r="B28" s="8" t="s">
        <v>69</v>
      </c>
      <c r="C28" s="8" t="s">
        <v>164</v>
      </c>
      <c r="E28" s="13"/>
      <c r="F28" s="26">
        <v>4</v>
      </c>
      <c r="G28" s="26">
        <f t="shared" si="1"/>
        <v>4</v>
      </c>
      <c r="H28" s="35">
        <v>3</v>
      </c>
      <c r="I28" s="36" t="str">
        <f t="shared" si="0"/>
        <v>大成龍</v>
      </c>
      <c r="J28" s="93">
        <v>0.0013975694444444446</v>
      </c>
      <c r="K28" s="94">
        <f>IF(J28="-","-",RANK(J28,J$25:J$28,1))</f>
        <v>4</v>
      </c>
      <c r="L28" s="33" t="s">
        <v>195</v>
      </c>
      <c r="M28" s="2"/>
    </row>
    <row r="29" spans="1:13" ht="13.5">
      <c r="A29" s="8">
        <v>33</v>
      </c>
      <c r="B29" s="8" t="s">
        <v>138</v>
      </c>
      <c r="C29" s="8" t="s">
        <v>165</v>
      </c>
      <c r="E29" s="11" t="s">
        <v>22</v>
      </c>
      <c r="F29" s="29">
        <v>1</v>
      </c>
      <c r="G29" s="29">
        <f t="shared" si="1"/>
        <v>2</v>
      </c>
      <c r="H29" s="38">
        <v>61</v>
      </c>
      <c r="I29" s="39" t="str">
        <f t="shared" si="0"/>
        <v>スピリッツクラブ</v>
      </c>
      <c r="J29" s="97">
        <v>0.0007943287037037037</v>
      </c>
      <c r="K29" s="95">
        <f>IF(J29="-","-",RANK(J29,J$29:J$32,1))</f>
        <v>2</v>
      </c>
      <c r="L29" s="46" t="s">
        <v>196</v>
      </c>
      <c r="M29" s="2"/>
    </row>
    <row r="30" spans="1:13" ht="13.5">
      <c r="A30" s="8">
        <v>34</v>
      </c>
      <c r="B30" s="8" t="s">
        <v>139</v>
      </c>
      <c r="C30" s="8" t="s">
        <v>166</v>
      </c>
      <c r="E30" s="11" t="s">
        <v>74</v>
      </c>
      <c r="F30" s="23">
        <v>2</v>
      </c>
      <c r="G30" s="23">
        <f t="shared" si="1"/>
        <v>3</v>
      </c>
      <c r="H30" s="27">
        <v>63</v>
      </c>
      <c r="I30" s="24" t="str">
        <f t="shared" si="0"/>
        <v>大宝ｍａｍａ’Ｓ</v>
      </c>
      <c r="J30" s="89">
        <v>0.0008069444444444443</v>
      </c>
      <c r="K30" s="90">
        <f>IF(J30="-","-",RANK(J30,J$29:J$32,1))</f>
        <v>3</v>
      </c>
      <c r="L30" s="32" t="s">
        <v>197</v>
      </c>
      <c r="M30" s="2"/>
    </row>
    <row r="31" spans="1:13" ht="13.5">
      <c r="A31" s="8">
        <v>35</v>
      </c>
      <c r="B31" s="8" t="s">
        <v>66</v>
      </c>
      <c r="C31" s="8" t="s">
        <v>167</v>
      </c>
      <c r="E31" s="12">
        <v>0.43194444444444446</v>
      </c>
      <c r="F31" s="23">
        <v>3</v>
      </c>
      <c r="G31" s="23">
        <f t="shared" si="1"/>
        <v>1</v>
      </c>
      <c r="H31" s="27">
        <v>64</v>
      </c>
      <c r="I31" s="24" t="str">
        <f t="shared" si="0"/>
        <v>ＴＥＡＭ河童</v>
      </c>
      <c r="J31" s="89">
        <v>0.0007313657407407407</v>
      </c>
      <c r="K31" s="90">
        <f>IF(J31="-","-",RANK(J31,J$29:J$32,1))</f>
        <v>1</v>
      </c>
      <c r="L31" s="32" t="s">
        <v>198</v>
      </c>
      <c r="M31" s="2"/>
    </row>
    <row r="32" spans="1:13" ht="14.25" thickBot="1">
      <c r="A32" s="6"/>
      <c r="B32" s="6"/>
      <c r="C32" s="6"/>
      <c r="E32" s="13"/>
      <c r="F32" s="28">
        <v>4</v>
      </c>
      <c r="G32" s="26">
        <f>K32</f>
        <v>4</v>
      </c>
      <c r="H32" s="43">
        <v>62</v>
      </c>
      <c r="I32" s="36" t="str">
        <f t="shared" si="0"/>
        <v>楽打艇シチュー</v>
      </c>
      <c r="J32" s="93">
        <v>0.0008155092592592592</v>
      </c>
      <c r="K32" s="94">
        <f>IF(J32="-","-",RANK(J32,J$29:J$32,1))</f>
        <v>4</v>
      </c>
      <c r="L32" s="32" t="s">
        <v>199</v>
      </c>
      <c r="M32" s="2"/>
    </row>
    <row r="33" spans="1:13" ht="13.5">
      <c r="A33" t="s">
        <v>83</v>
      </c>
      <c r="E33" s="10" t="s">
        <v>25</v>
      </c>
      <c r="F33" s="30">
        <v>1</v>
      </c>
      <c r="G33" s="30">
        <f t="shared" si="1"/>
        <v>3</v>
      </c>
      <c r="H33" s="38">
        <v>55</v>
      </c>
      <c r="I33" s="39" t="str">
        <f t="shared" si="0"/>
        <v>ビーチボーイズ　シニア</v>
      </c>
      <c r="J33" s="97">
        <v>0.000703125</v>
      </c>
      <c r="K33" s="92">
        <f>IF(J33="-","-",RANK(J33,J$33:J$35,1))</f>
        <v>3</v>
      </c>
      <c r="L33" s="31" t="s">
        <v>200</v>
      </c>
      <c r="M33" s="2"/>
    </row>
    <row r="34" spans="1:13" ht="13.5">
      <c r="A34" s="8" t="s">
        <v>23</v>
      </c>
      <c r="B34" s="8" t="s">
        <v>10</v>
      </c>
      <c r="C34" s="8" t="s">
        <v>24</v>
      </c>
      <c r="E34" s="11" t="s">
        <v>72</v>
      </c>
      <c r="F34" s="23">
        <v>2</v>
      </c>
      <c r="G34" s="23">
        <f t="shared" si="1"/>
        <v>1</v>
      </c>
      <c r="H34" s="27">
        <v>53</v>
      </c>
      <c r="I34" s="24" t="str">
        <f t="shared" si="0"/>
        <v>ヤバセ　Ｊ１</v>
      </c>
      <c r="J34" s="89">
        <v>0.0006511574074074075</v>
      </c>
      <c r="K34" s="90">
        <f>IF(J34="-","-",RANK(J34,J$33:J$35,1))</f>
        <v>1</v>
      </c>
      <c r="L34" s="32" t="s">
        <v>105</v>
      </c>
      <c r="M34" s="2"/>
    </row>
    <row r="35" spans="1:13" ht="13.5">
      <c r="A35" s="1">
        <v>51</v>
      </c>
      <c r="B35" s="9" t="s">
        <v>140</v>
      </c>
      <c r="C35" s="9" t="s">
        <v>168</v>
      </c>
      <c r="E35" s="12">
        <v>0.44027777777777777</v>
      </c>
      <c r="F35" s="23">
        <v>3</v>
      </c>
      <c r="G35" s="23">
        <f t="shared" si="1"/>
        <v>2</v>
      </c>
      <c r="H35" s="27">
        <v>54</v>
      </c>
      <c r="I35" s="24" t="str">
        <f t="shared" si="0"/>
        <v>好きやねん・Ｒ．スポーツマン</v>
      </c>
      <c r="J35" s="89">
        <v>0.0006638888888888889</v>
      </c>
      <c r="K35" s="90">
        <f>IF(J35="-","-",RANK(J35,J$33:J$35,1))</f>
        <v>2</v>
      </c>
      <c r="L35" s="32" t="s">
        <v>108</v>
      </c>
      <c r="M35" s="2"/>
    </row>
    <row r="36" spans="1:13" ht="14.25" thickBot="1">
      <c r="A36" s="1">
        <v>52</v>
      </c>
      <c r="B36" s="9" t="s">
        <v>131</v>
      </c>
      <c r="C36" s="9" t="s">
        <v>152</v>
      </c>
      <c r="E36" s="13"/>
      <c r="F36" s="26"/>
      <c r="G36" s="26" t="str">
        <f t="shared" si="1"/>
        <v>-</v>
      </c>
      <c r="H36" s="48" t="s">
        <v>35</v>
      </c>
      <c r="I36" s="36" t="str">
        <f t="shared" si="0"/>
        <v>-</v>
      </c>
      <c r="J36" s="93" t="s">
        <v>35</v>
      </c>
      <c r="K36" s="94" t="str">
        <f>IF(J36="-","-",RANK(J36,J$33:J$36,1))</f>
        <v>-</v>
      </c>
      <c r="L36" s="33"/>
      <c r="M36" s="2"/>
    </row>
    <row r="37" spans="1:13" ht="13.5">
      <c r="A37" s="1">
        <v>53</v>
      </c>
      <c r="B37" s="9" t="s">
        <v>141</v>
      </c>
      <c r="C37" s="9" t="s">
        <v>169</v>
      </c>
      <c r="E37" s="10" t="s">
        <v>26</v>
      </c>
      <c r="F37" s="37">
        <v>1</v>
      </c>
      <c r="G37" s="29">
        <f t="shared" si="1"/>
        <v>1</v>
      </c>
      <c r="H37" s="34">
        <v>51</v>
      </c>
      <c r="I37" s="39" t="str">
        <f aca="true" t="shared" si="2" ref="I37:I68">IF(H37="-","-",VLOOKUP(H37,$A$6:$B$54,2,FALSE))</f>
        <v>大川龍</v>
      </c>
      <c r="J37" s="97">
        <v>0.0006592592592592593</v>
      </c>
      <c r="K37" s="95">
        <f>IF(J37="-","-",RANK(J37,J$37:J$39,1))</f>
        <v>1</v>
      </c>
      <c r="L37" s="46" t="s">
        <v>201</v>
      </c>
      <c r="M37" s="2"/>
    </row>
    <row r="38" spans="1:13" ht="13.5">
      <c r="A38" s="1">
        <v>54</v>
      </c>
      <c r="B38" s="9" t="s">
        <v>84</v>
      </c>
      <c r="C38" s="9" t="s">
        <v>165</v>
      </c>
      <c r="E38" s="11" t="s">
        <v>73</v>
      </c>
      <c r="F38" s="25">
        <v>2</v>
      </c>
      <c r="G38" s="23">
        <f t="shared" si="1"/>
        <v>2</v>
      </c>
      <c r="H38" s="27">
        <v>52</v>
      </c>
      <c r="I38" s="24" t="str">
        <f t="shared" si="2"/>
        <v>琵琶湖ドラゴンボートクラブ</v>
      </c>
      <c r="J38" s="89">
        <v>0.0006784722222222222</v>
      </c>
      <c r="K38" s="90">
        <f>IF(J38="-","-",RANK(J38,J$37:J$39,1))</f>
        <v>2</v>
      </c>
      <c r="L38" s="32" t="s">
        <v>107</v>
      </c>
      <c r="M38" s="2"/>
    </row>
    <row r="39" spans="1:13" ht="13.5">
      <c r="A39" s="1">
        <v>55</v>
      </c>
      <c r="B39" s="9" t="s">
        <v>142</v>
      </c>
      <c r="C39" s="9" t="s">
        <v>146</v>
      </c>
      <c r="E39" s="12">
        <v>0.4486111111111111</v>
      </c>
      <c r="F39" s="25"/>
      <c r="G39" s="23" t="str">
        <f t="shared" si="1"/>
        <v>-</v>
      </c>
      <c r="H39" s="27" t="s">
        <v>211</v>
      </c>
      <c r="I39" s="24" t="str">
        <f t="shared" si="2"/>
        <v>-</v>
      </c>
      <c r="J39" s="89" t="s">
        <v>35</v>
      </c>
      <c r="K39" s="90" t="str">
        <f>IF(J39="-","-",RANK(J39,J$37:J$39,1))</f>
        <v>-</v>
      </c>
      <c r="L39" s="32"/>
      <c r="M39" s="2"/>
    </row>
    <row r="40" spans="5:13" ht="14.25" thickBot="1">
      <c r="E40" s="13"/>
      <c r="F40" s="28"/>
      <c r="G40" s="28"/>
      <c r="H40" s="42" t="s">
        <v>35</v>
      </c>
      <c r="I40" s="36" t="str">
        <f t="shared" si="2"/>
        <v>-</v>
      </c>
      <c r="J40" s="96" t="s">
        <v>35</v>
      </c>
      <c r="K40" s="94" t="str">
        <f>IF(J40="-","-",RANK(J40,J$37:J$40,1))</f>
        <v>-</v>
      </c>
      <c r="L40" s="45"/>
      <c r="M40" s="2"/>
    </row>
    <row r="41" spans="1:13" ht="13.5">
      <c r="A41" t="s">
        <v>89</v>
      </c>
      <c r="E41" s="10" t="s">
        <v>27</v>
      </c>
      <c r="F41" s="47">
        <v>1</v>
      </c>
      <c r="G41" s="30">
        <f t="shared" si="1"/>
        <v>2</v>
      </c>
      <c r="H41" s="38">
        <v>71</v>
      </c>
      <c r="I41" s="39" t="str">
        <f t="shared" si="2"/>
        <v>瀬田北中ＢＣ</v>
      </c>
      <c r="J41" s="97">
        <v>0.0010188657407407408</v>
      </c>
      <c r="K41" s="92">
        <f>IF(J41="-","-",RANK(J41,J$41:J$44,1))</f>
        <v>2</v>
      </c>
      <c r="L41" s="31" t="s">
        <v>202</v>
      </c>
      <c r="M41" s="2"/>
    </row>
    <row r="42" spans="1:13" ht="13.5">
      <c r="A42" s="8" t="s">
        <v>23</v>
      </c>
      <c r="B42" s="8" t="s">
        <v>10</v>
      </c>
      <c r="C42" s="8" t="s">
        <v>24</v>
      </c>
      <c r="E42" s="11" t="s">
        <v>75</v>
      </c>
      <c r="F42" s="25">
        <v>2</v>
      </c>
      <c r="G42" s="23">
        <f t="shared" si="1"/>
        <v>1</v>
      </c>
      <c r="H42" s="27">
        <v>72</v>
      </c>
      <c r="I42" s="24" t="str">
        <f t="shared" si="2"/>
        <v>瀬田中ボート部</v>
      </c>
      <c r="J42" s="89">
        <v>0.0009190972222222223</v>
      </c>
      <c r="K42" s="90">
        <f>IF(J42="-","-",RANK(J42,J$41:J$44,1))</f>
        <v>1</v>
      </c>
      <c r="L42" s="32" t="s">
        <v>203</v>
      </c>
      <c r="M42" s="2"/>
    </row>
    <row r="43" spans="1:13" ht="13.5">
      <c r="A43" s="1">
        <v>61</v>
      </c>
      <c r="B43" s="9" t="s">
        <v>143</v>
      </c>
      <c r="C43" s="9" t="s">
        <v>170</v>
      </c>
      <c r="E43" s="12">
        <v>0.45694444444444443</v>
      </c>
      <c r="F43" s="23"/>
      <c r="G43" s="23" t="str">
        <f t="shared" si="1"/>
        <v>-</v>
      </c>
      <c r="H43" s="25" t="s">
        <v>210</v>
      </c>
      <c r="I43" s="24" t="str">
        <f t="shared" si="2"/>
        <v>-</v>
      </c>
      <c r="J43" s="89" t="s">
        <v>35</v>
      </c>
      <c r="K43" s="90" t="str">
        <f>IF(J43="-","-",RANK(J43,J$41:J$44,1))</f>
        <v>-</v>
      </c>
      <c r="L43" s="32"/>
      <c r="M43" s="2"/>
    </row>
    <row r="44" spans="1:13" ht="14.25" thickBot="1">
      <c r="A44" s="1">
        <v>62</v>
      </c>
      <c r="B44" s="9" t="s">
        <v>91</v>
      </c>
      <c r="C44" s="9" t="s">
        <v>171</v>
      </c>
      <c r="E44" s="13"/>
      <c r="F44" s="26"/>
      <c r="G44" s="26" t="str">
        <f t="shared" si="1"/>
        <v>-</v>
      </c>
      <c r="H44" s="43" t="s">
        <v>210</v>
      </c>
      <c r="I44" s="36" t="str">
        <f t="shared" si="2"/>
        <v>-</v>
      </c>
      <c r="J44" s="93" t="s">
        <v>35</v>
      </c>
      <c r="K44" s="94" t="str">
        <f>IF(J44="-","-",RANK(J44,J$41:J$44,1))</f>
        <v>-</v>
      </c>
      <c r="L44" s="33"/>
      <c r="M44" s="2"/>
    </row>
    <row r="45" spans="1:13" ht="13.5">
      <c r="A45" s="1">
        <v>63</v>
      </c>
      <c r="B45" s="9" t="s">
        <v>174</v>
      </c>
      <c r="C45" s="9" t="s">
        <v>172</v>
      </c>
      <c r="E45" s="10" t="s">
        <v>28</v>
      </c>
      <c r="F45" s="29">
        <v>1</v>
      </c>
      <c r="G45" s="29">
        <f t="shared" si="1"/>
        <v>1</v>
      </c>
      <c r="H45" s="38">
        <f>VLOOKUP(2,$G$5:$H$8,2,FALSE)</f>
        <v>30</v>
      </c>
      <c r="I45" s="39" t="str">
        <f t="shared" si="2"/>
        <v>ＴＥＡＭ★ＢＡＮＡＮＡ</v>
      </c>
      <c r="J45" s="97">
        <v>0.0006634259259259259</v>
      </c>
      <c r="K45" s="95">
        <f>IF(J45="-","-",RANK(J45,J$45:J$48,1))</f>
        <v>1</v>
      </c>
      <c r="L45" s="46" t="s">
        <v>114</v>
      </c>
      <c r="M45" s="2"/>
    </row>
    <row r="46" spans="1:13" ht="13.5">
      <c r="A46" s="1">
        <v>64</v>
      </c>
      <c r="B46" s="9" t="s">
        <v>90</v>
      </c>
      <c r="C46" s="9" t="s">
        <v>173</v>
      </c>
      <c r="E46" s="11" t="s">
        <v>178</v>
      </c>
      <c r="F46" s="23">
        <v>2</v>
      </c>
      <c r="G46" s="23">
        <f t="shared" si="1"/>
        <v>3</v>
      </c>
      <c r="H46" s="27">
        <f>VLOOKUP(2,$G$17:$H$19,2,FALSE)</f>
        <v>23</v>
      </c>
      <c r="I46" s="24" t="str">
        <f t="shared" si="2"/>
        <v>もっこりドラゴンボート部</v>
      </c>
      <c r="J46" s="89">
        <v>0.000715625</v>
      </c>
      <c r="K46" s="90">
        <f>IF(J46="-","-",RANK(J46,J$45:J$48,1))</f>
        <v>3</v>
      </c>
      <c r="L46" s="101" t="s">
        <v>217</v>
      </c>
      <c r="M46" s="2"/>
    </row>
    <row r="47" spans="5:13" ht="13.5">
      <c r="E47" s="12">
        <v>0.46527777777777773</v>
      </c>
      <c r="F47" s="23">
        <v>3</v>
      </c>
      <c r="G47" s="23">
        <f t="shared" si="1"/>
        <v>2</v>
      </c>
      <c r="H47" s="27">
        <f>VLOOKUP(3,$G$13:$H$16,2,FALSE)</f>
        <v>28</v>
      </c>
      <c r="I47" s="24" t="str">
        <f t="shared" si="2"/>
        <v>兵庫教育大学ドラゴンボート部</v>
      </c>
      <c r="J47" s="89">
        <v>0.0006667824074074073</v>
      </c>
      <c r="K47" s="90">
        <f>IF(J47="-","-",RANK(J47,J$45:J$48,1))</f>
        <v>2</v>
      </c>
      <c r="L47" s="46" t="s">
        <v>218</v>
      </c>
      <c r="M47" s="2"/>
    </row>
    <row r="48" spans="5:13" ht="14.25" thickBot="1">
      <c r="E48" s="13"/>
      <c r="F48" s="28">
        <v>4</v>
      </c>
      <c r="G48" s="28">
        <f t="shared" si="1"/>
        <v>4</v>
      </c>
      <c r="H48" s="35">
        <f>VLOOKUP(4,$G$9:$H$12,2,FALSE)</f>
        <v>33</v>
      </c>
      <c r="I48" s="36" t="str">
        <f t="shared" si="2"/>
        <v>Ｒ　スポーツマンクラブ</v>
      </c>
      <c r="J48" s="96">
        <v>0.0007422453703703704</v>
      </c>
      <c r="K48" s="91">
        <f>IF(J48="-","-",RANK(J48,J$45:J$48,1))</f>
        <v>4</v>
      </c>
      <c r="L48" s="45"/>
      <c r="M48" s="2"/>
    </row>
    <row r="49" spans="1:13" ht="13.5">
      <c r="A49" t="s">
        <v>99</v>
      </c>
      <c r="E49" s="10" t="s">
        <v>219</v>
      </c>
      <c r="F49" s="30">
        <v>1</v>
      </c>
      <c r="G49" s="30">
        <f t="shared" si="1"/>
        <v>1</v>
      </c>
      <c r="H49" s="38">
        <f>VLOOKUP(2,$G$9:$H$12,2,FALSE)</f>
        <v>32</v>
      </c>
      <c r="I49" s="39" t="str">
        <f t="shared" si="2"/>
        <v>瀬田漕艇倶楽部</v>
      </c>
      <c r="J49" s="97">
        <v>0.0006644675925925925</v>
      </c>
      <c r="K49" s="92">
        <f>IF(J49="-","-",RANK(J49,J$49:J$52,1))</f>
        <v>1</v>
      </c>
      <c r="L49" s="87" t="s">
        <v>115</v>
      </c>
      <c r="M49" s="2"/>
    </row>
    <row r="50" spans="1:13" ht="13.5">
      <c r="A50" s="8" t="s">
        <v>23</v>
      </c>
      <c r="B50" s="8" t="s">
        <v>10</v>
      </c>
      <c r="C50" s="8" t="s">
        <v>24</v>
      </c>
      <c r="E50" s="11" t="s">
        <v>76</v>
      </c>
      <c r="F50" s="23">
        <v>2</v>
      </c>
      <c r="G50" s="23">
        <f t="shared" si="1"/>
        <v>4</v>
      </c>
      <c r="H50" s="27">
        <f>VLOOKUP(3,$G$5:$H$8,2,FALSE)</f>
        <v>29</v>
      </c>
      <c r="I50" s="24" t="str">
        <f t="shared" si="2"/>
        <v>竜魂</v>
      </c>
      <c r="J50" s="89">
        <v>0.0007275462962962963</v>
      </c>
      <c r="K50" s="90">
        <f>IF(J50="-","-",RANK(J50,J$49:J$52,1))</f>
        <v>4</v>
      </c>
      <c r="L50" s="101" t="s">
        <v>217</v>
      </c>
      <c r="M50" s="2"/>
    </row>
    <row r="51" spans="1:13" ht="13.5">
      <c r="A51" s="1">
        <v>71</v>
      </c>
      <c r="B51" s="9" t="s">
        <v>175</v>
      </c>
      <c r="C51" s="9" t="s">
        <v>176</v>
      </c>
      <c r="E51" s="12">
        <v>0.47361111111111115</v>
      </c>
      <c r="F51" s="23">
        <v>3</v>
      </c>
      <c r="G51" s="23">
        <f t="shared" si="1"/>
        <v>3</v>
      </c>
      <c r="H51" s="27">
        <f>VLOOKUP(3,$G$17:$H$19,2,FALSE)</f>
        <v>21</v>
      </c>
      <c r="I51" s="24" t="str">
        <f t="shared" si="2"/>
        <v>御隆ドラゴンボート倶楽部</v>
      </c>
      <c r="J51" s="89">
        <v>0.000716087962962963</v>
      </c>
      <c r="K51" s="90">
        <f>IF(J51="-","-",RANK(J51,J$49:J$52,1))</f>
        <v>3</v>
      </c>
      <c r="L51" s="46" t="s">
        <v>218</v>
      </c>
      <c r="M51" s="2"/>
    </row>
    <row r="52" spans="1:13" ht="14.25" thickBot="1">
      <c r="A52" s="1">
        <v>72</v>
      </c>
      <c r="B52" s="9" t="s">
        <v>144</v>
      </c>
      <c r="C52" s="9" t="s">
        <v>177</v>
      </c>
      <c r="E52" s="13"/>
      <c r="F52" s="26">
        <v>4</v>
      </c>
      <c r="G52" s="26">
        <f t="shared" si="1"/>
        <v>2</v>
      </c>
      <c r="H52" s="40">
        <f>VLOOKUP(4,$G$13:$H$16,2,FALSE)</f>
        <v>27</v>
      </c>
      <c r="I52" s="36" t="str">
        <f t="shared" si="2"/>
        <v>ＤＯＮＢＵＲＡ　ＣＯＣＣＯ</v>
      </c>
      <c r="J52" s="93">
        <v>0.0007116898148148147</v>
      </c>
      <c r="K52" s="94">
        <f>IF(J52="-","-",RANK(J52,J$49:J$52,1))</f>
        <v>2</v>
      </c>
      <c r="L52" s="33"/>
      <c r="M52" s="2"/>
    </row>
    <row r="53" spans="5:13" ht="13.5">
      <c r="E53" s="10" t="s">
        <v>29</v>
      </c>
      <c r="F53" s="29">
        <v>1</v>
      </c>
      <c r="G53" s="29">
        <f t="shared" si="1"/>
        <v>1</v>
      </c>
      <c r="H53" s="38">
        <f>VLOOKUP(2,$G$13:$H$16,2,FALSE)</f>
        <v>26</v>
      </c>
      <c r="I53" s="39" t="str">
        <f t="shared" si="2"/>
        <v>湖童</v>
      </c>
      <c r="J53" s="97">
        <v>0.0006538194444444444</v>
      </c>
      <c r="K53" s="95">
        <f>IF(J53="-","-",RANK(J53,J$53:J$56,1))</f>
        <v>1</v>
      </c>
      <c r="L53" s="46" t="s">
        <v>204</v>
      </c>
      <c r="M53" s="2"/>
    </row>
    <row r="54" spans="5:13" ht="13.5">
      <c r="E54" s="11" t="s">
        <v>77</v>
      </c>
      <c r="F54" s="23">
        <v>2</v>
      </c>
      <c r="G54" s="23">
        <f t="shared" si="1"/>
        <v>2</v>
      </c>
      <c r="H54" s="27">
        <f>VLOOKUP(3,$G$9:$H$12,2,FALSE)</f>
        <v>22</v>
      </c>
      <c r="I54" s="24" t="str">
        <f t="shared" si="2"/>
        <v>吹田龍舟倶楽部</v>
      </c>
      <c r="J54" s="89">
        <v>0.0006646990740740741</v>
      </c>
      <c r="K54" s="90">
        <f>IF(J54="-","-",RANK(J54,J$53:J$56,1))</f>
        <v>2</v>
      </c>
      <c r="L54" s="101" t="s">
        <v>217</v>
      </c>
      <c r="M54" s="2"/>
    </row>
    <row r="55" spans="5:13" ht="13.5">
      <c r="E55" s="12">
        <v>0.48194444444444445</v>
      </c>
      <c r="F55" s="23">
        <v>3</v>
      </c>
      <c r="G55" s="23">
        <f t="shared" si="1"/>
        <v>3</v>
      </c>
      <c r="H55" s="27">
        <f>VLOOKUP(4,$G$5:$H$8,2,FALSE)</f>
        <v>35</v>
      </c>
      <c r="I55" s="24" t="str">
        <f t="shared" si="2"/>
        <v>関空飛龍</v>
      </c>
      <c r="J55" s="89">
        <v>0.0007855324074074074</v>
      </c>
      <c r="K55" s="90">
        <f>IF(J55="-","-",RANK(J55,J$53:J$56,1))</f>
        <v>3</v>
      </c>
      <c r="L55" s="46" t="s">
        <v>218</v>
      </c>
      <c r="M55" s="2"/>
    </row>
    <row r="56" spans="5:13" ht="14.25" thickBot="1">
      <c r="E56" s="13"/>
      <c r="F56" s="28"/>
      <c r="G56" s="28" t="str">
        <f t="shared" si="1"/>
        <v>-</v>
      </c>
      <c r="H56" s="35" t="s">
        <v>35</v>
      </c>
      <c r="I56" s="36" t="str">
        <f t="shared" si="2"/>
        <v>-</v>
      </c>
      <c r="J56" s="93" t="s">
        <v>35</v>
      </c>
      <c r="K56" s="91" t="str">
        <f>IF(J56="-","-",RANK(J56,J$53:J$56,1))</f>
        <v>-</v>
      </c>
      <c r="L56" s="45"/>
      <c r="M56" s="2"/>
    </row>
    <row r="57" spans="5:13" ht="13.5">
      <c r="E57" s="10" t="s">
        <v>30</v>
      </c>
      <c r="F57" s="30">
        <v>1</v>
      </c>
      <c r="G57" s="30">
        <f t="shared" si="1"/>
        <v>1</v>
      </c>
      <c r="H57" s="38">
        <f>VLOOKUP(1,$G$41:$H$42,2,FALSE)</f>
        <v>72</v>
      </c>
      <c r="I57" s="39" t="str">
        <f t="shared" si="2"/>
        <v>瀬田中ボート部</v>
      </c>
      <c r="J57" s="97">
        <v>0.0008538194444444445</v>
      </c>
      <c r="K57" s="92">
        <f>IF(J57="-","-",RANK(J57,J$57:J$60,1))</f>
        <v>1</v>
      </c>
      <c r="L57" s="31"/>
      <c r="M57" s="2"/>
    </row>
    <row r="58" spans="5:13" ht="13.5">
      <c r="E58" s="11" t="s">
        <v>179</v>
      </c>
      <c r="F58" s="23">
        <v>2</v>
      </c>
      <c r="G58" s="23">
        <f t="shared" si="1"/>
        <v>2</v>
      </c>
      <c r="H58" s="27">
        <f>VLOOKUP(2,$G$41:$H$42,2,FALSE)</f>
        <v>71</v>
      </c>
      <c r="I58" s="24" t="str">
        <f t="shared" si="2"/>
        <v>瀬田北中ＢＣ</v>
      </c>
      <c r="J58" s="89">
        <v>0.0009679398148148147</v>
      </c>
      <c r="K58" s="90">
        <f>IF(J58="-","-",RANK(J58,J$57:J$60,1))</f>
        <v>2</v>
      </c>
      <c r="L58" s="32"/>
      <c r="M58" s="2"/>
    </row>
    <row r="59" spans="5:13" ht="13.5">
      <c r="E59" s="12">
        <v>0.4902777777777778</v>
      </c>
      <c r="F59" s="23"/>
      <c r="G59" s="23" t="str">
        <f t="shared" si="1"/>
        <v>-</v>
      </c>
      <c r="H59" s="27" t="s">
        <v>211</v>
      </c>
      <c r="I59" s="24" t="str">
        <f t="shared" si="2"/>
        <v>-</v>
      </c>
      <c r="J59" s="89" t="s">
        <v>35</v>
      </c>
      <c r="K59" s="90" t="str">
        <f>IF(J59="-","-",RANK(J59,J$57:J$60,1))</f>
        <v>-</v>
      </c>
      <c r="L59" s="32"/>
      <c r="M59" s="2"/>
    </row>
    <row r="60" spans="5:13" ht="14.25" thickBot="1">
      <c r="E60" s="13"/>
      <c r="F60" s="26"/>
      <c r="G60" s="26" t="str">
        <f t="shared" si="1"/>
        <v>-</v>
      </c>
      <c r="H60" s="40" t="s">
        <v>35</v>
      </c>
      <c r="I60" s="36" t="str">
        <f t="shared" si="2"/>
        <v>-</v>
      </c>
      <c r="J60" s="93" t="s">
        <v>35</v>
      </c>
      <c r="K60" s="94" t="str">
        <f>IF(J60="-","-",RANK(J60,J$57:J$60,1))</f>
        <v>-</v>
      </c>
      <c r="L60" s="33"/>
      <c r="M60" s="2"/>
    </row>
    <row r="61" spans="5:12" ht="13.5">
      <c r="E61" s="10" t="s">
        <v>78</v>
      </c>
      <c r="F61" s="29">
        <v>1</v>
      </c>
      <c r="G61" s="29">
        <f aca="true" t="shared" si="3" ref="G61:G68">K61</f>
        <v>2</v>
      </c>
      <c r="H61" s="38">
        <f>VLOOKUP(2,$G$33:H$35,2,FALSE)</f>
        <v>54</v>
      </c>
      <c r="I61" s="39" t="str">
        <f t="shared" si="2"/>
        <v>好きやねん・Ｒ．スポーツマン</v>
      </c>
      <c r="J61" s="97">
        <v>0.0006601851851851852</v>
      </c>
      <c r="K61" s="95">
        <f>IF(J61="-","-",RANK(J61,J$61:J$64,1))</f>
        <v>2</v>
      </c>
      <c r="L61" s="46" t="s">
        <v>205</v>
      </c>
    </row>
    <row r="62" spans="5:12" ht="13.5">
      <c r="E62" s="11" t="s">
        <v>180</v>
      </c>
      <c r="F62" s="23">
        <v>2</v>
      </c>
      <c r="G62" s="23">
        <f t="shared" si="3"/>
        <v>1</v>
      </c>
      <c r="H62" s="27">
        <f>VLOOKUP(2,$G$37:$H$38,2,FALSE)</f>
        <v>52</v>
      </c>
      <c r="I62" s="24" t="str">
        <f t="shared" si="2"/>
        <v>琵琶湖ドラゴンボートクラブ</v>
      </c>
      <c r="J62" s="89">
        <v>0.0006554398148148149</v>
      </c>
      <c r="K62" s="90">
        <f>IF(J62="-","-",RANK(J62,J$61:J$64,1))</f>
        <v>1</v>
      </c>
      <c r="L62" s="32" t="s">
        <v>206</v>
      </c>
    </row>
    <row r="63" spans="5:12" ht="13.5">
      <c r="E63" s="12">
        <v>0.4986111111111111</v>
      </c>
      <c r="F63" s="23">
        <v>3</v>
      </c>
      <c r="G63" s="23">
        <f t="shared" si="3"/>
        <v>3</v>
      </c>
      <c r="H63" s="27">
        <f>VLOOKUP(3,$G$33:H$35,2,FALSE)</f>
        <v>55</v>
      </c>
      <c r="I63" s="24" t="str">
        <f t="shared" si="2"/>
        <v>ビーチボーイズ　シニア</v>
      </c>
      <c r="J63" s="89">
        <v>0.0007177083333333333</v>
      </c>
      <c r="K63" s="90">
        <f>IF(J63="-","-",RANK(J63,J$61:J$64,1))</f>
        <v>3</v>
      </c>
      <c r="L63" s="32" t="s">
        <v>6</v>
      </c>
    </row>
    <row r="64" spans="5:12" ht="14.25" thickBot="1">
      <c r="E64" s="13"/>
      <c r="F64" s="28"/>
      <c r="G64" s="28" t="str">
        <f t="shared" si="3"/>
        <v>-</v>
      </c>
      <c r="H64" s="35" t="s">
        <v>35</v>
      </c>
      <c r="I64" s="36" t="str">
        <f t="shared" si="2"/>
        <v>-</v>
      </c>
      <c r="J64" s="93" t="s">
        <v>35</v>
      </c>
      <c r="K64" s="90" t="str">
        <f>IF(J64="-","-",RANK(J64,J$61:J$64,1))</f>
        <v>-</v>
      </c>
      <c r="L64" s="45"/>
    </row>
    <row r="65" spans="5:12" ht="13.5">
      <c r="E65" s="10" t="s">
        <v>79</v>
      </c>
      <c r="F65" s="30">
        <v>1</v>
      </c>
      <c r="G65" s="30" t="str">
        <f t="shared" si="3"/>
        <v>-</v>
      </c>
      <c r="H65" s="38" t="s">
        <v>35</v>
      </c>
      <c r="I65" s="39" t="str">
        <f t="shared" si="2"/>
        <v>-</v>
      </c>
      <c r="J65" s="97" t="s">
        <v>35</v>
      </c>
      <c r="K65" s="92" t="str">
        <f>IF(J65="-","-",RANK(J65,J$65:J$68,1))</f>
        <v>-</v>
      </c>
      <c r="L65" s="31"/>
    </row>
    <row r="66" spans="5:12" ht="13.5">
      <c r="E66" s="11" t="s">
        <v>100</v>
      </c>
      <c r="F66" s="23">
        <v>2</v>
      </c>
      <c r="G66" s="23" t="str">
        <f t="shared" si="3"/>
        <v>-</v>
      </c>
      <c r="H66" s="27" t="s">
        <v>35</v>
      </c>
      <c r="I66" s="24" t="str">
        <f t="shared" si="2"/>
        <v>-</v>
      </c>
      <c r="J66" s="89" t="s">
        <v>35</v>
      </c>
      <c r="K66" s="90" t="str">
        <f>IF(J66="-","-",RANK(J66,J$65:J$68,1))</f>
        <v>-</v>
      </c>
      <c r="L66" s="32"/>
    </row>
    <row r="67" spans="5:12" ht="13.5">
      <c r="E67" s="12">
        <v>0.5520833333333334</v>
      </c>
      <c r="F67" s="23">
        <v>3</v>
      </c>
      <c r="G67" s="23" t="str">
        <f t="shared" si="3"/>
        <v>-</v>
      </c>
      <c r="H67" s="27" t="s">
        <v>35</v>
      </c>
      <c r="I67" s="24" t="str">
        <f t="shared" si="2"/>
        <v>-</v>
      </c>
      <c r="J67" s="89" t="s">
        <v>35</v>
      </c>
      <c r="K67" s="90" t="str">
        <f>IF(J67="-","-",RANK(J67,J$65:J$68,1))</f>
        <v>-</v>
      </c>
      <c r="L67" s="32"/>
    </row>
    <row r="68" spans="5:12" ht="14.25" thickBot="1">
      <c r="E68" s="13"/>
      <c r="F68" s="26">
        <v>4</v>
      </c>
      <c r="G68" s="26" t="str">
        <f t="shared" si="3"/>
        <v>-</v>
      </c>
      <c r="H68" s="40" t="s">
        <v>35</v>
      </c>
      <c r="I68" s="36" t="str">
        <f t="shared" si="2"/>
        <v>-</v>
      </c>
      <c r="J68" s="93" t="s">
        <v>35</v>
      </c>
      <c r="K68" s="90" t="str">
        <f>IF(J68="-","-",RANK(J68,J$65:J$68,1))</f>
        <v>-</v>
      </c>
      <c r="L68" s="33"/>
    </row>
    <row r="69" spans="5:12" ht="13.5">
      <c r="E69" s="10" t="s">
        <v>80</v>
      </c>
      <c r="F69" s="30">
        <v>1</v>
      </c>
      <c r="G69" s="30">
        <f>K69</f>
        <v>1</v>
      </c>
      <c r="H69" s="38">
        <f>VLOOKUP(2,$G$21:$H$24,2,FALSE)</f>
        <v>1</v>
      </c>
      <c r="I69" s="39" t="str">
        <f aca="true" t="shared" si="4" ref="I69:I100">IF(H69="-","-",VLOOKUP(H69,$A$6:$B$54,2,FALSE))</f>
        <v>ビーチボーイズ</v>
      </c>
      <c r="J69" s="97">
        <v>0.0006682870370370371</v>
      </c>
      <c r="K69" s="92">
        <f>IF(J69="-","-",RANK(J69,J$69:J$72,1))</f>
        <v>1</v>
      </c>
      <c r="L69" s="31" t="s">
        <v>116</v>
      </c>
    </row>
    <row r="70" spans="5:12" ht="13.5">
      <c r="E70" s="11" t="s">
        <v>82</v>
      </c>
      <c r="F70" s="23">
        <v>2</v>
      </c>
      <c r="G70" s="23">
        <f>K70</f>
        <v>2</v>
      </c>
      <c r="H70" s="27">
        <f>VLOOKUP(3,$G$25:$H$28,2,FALSE)</f>
        <v>8</v>
      </c>
      <c r="I70" s="24" t="str">
        <f t="shared" si="4"/>
        <v>ドリームチェーサー</v>
      </c>
      <c r="J70" s="89">
        <v>0.0006824074074074075</v>
      </c>
      <c r="K70" s="90">
        <f>IF(J70="-","-",RANK(J70,J$69:J$72,1))</f>
        <v>2</v>
      </c>
      <c r="L70" s="32" t="s">
        <v>207</v>
      </c>
    </row>
    <row r="71" spans="5:12" ht="13.5">
      <c r="E71" s="12">
        <v>0.5625</v>
      </c>
      <c r="F71" s="23">
        <v>3</v>
      </c>
      <c r="G71" s="23">
        <f>K71</f>
        <v>3</v>
      </c>
      <c r="H71" s="27">
        <f>VLOOKUP(4,$G$21:$H$24,2,FALSE)</f>
        <v>7</v>
      </c>
      <c r="I71" s="24" t="str">
        <f t="shared" si="4"/>
        <v>琵琶湖ドラゴンボートクラブ</v>
      </c>
      <c r="J71" s="89">
        <v>0.0006964120370370369</v>
      </c>
      <c r="K71" s="90">
        <f>IF(J71="-","-",RANK(J71,J$69:J$72,1))</f>
        <v>3</v>
      </c>
      <c r="L71" s="32"/>
    </row>
    <row r="72" spans="5:12" ht="14.25" thickBot="1">
      <c r="E72" s="13"/>
      <c r="F72" s="26"/>
      <c r="G72" s="26" t="str">
        <f>K72</f>
        <v>-</v>
      </c>
      <c r="H72" s="40" t="s">
        <v>211</v>
      </c>
      <c r="I72" s="41" t="str">
        <f t="shared" si="4"/>
        <v>-</v>
      </c>
      <c r="J72" s="93" t="s">
        <v>35</v>
      </c>
      <c r="K72" s="94" t="str">
        <f>IF(J72="-","-",RANK(J72,J$69:J$72,1))</f>
        <v>-</v>
      </c>
      <c r="L72" s="33"/>
    </row>
    <row r="73" spans="5:12" ht="13.5">
      <c r="E73" s="10" t="s">
        <v>81</v>
      </c>
      <c r="F73" s="30">
        <v>1</v>
      </c>
      <c r="G73" s="30">
        <f aca="true" t="shared" si="5" ref="G73:G100">K73</f>
        <v>1</v>
      </c>
      <c r="H73" s="38">
        <f>VLOOKUP(2,$G$25:$H$28,2,FALSE)</f>
        <v>5</v>
      </c>
      <c r="I73" s="39" t="str">
        <f>IF(H73="-","-",VLOOKUP(H73,$A$6:$B$54,2,FALSE))</f>
        <v>同志社大学体育会カヌー部</v>
      </c>
      <c r="J73" s="97">
        <v>0.0006402777777777778</v>
      </c>
      <c r="K73" s="92">
        <f>IF(J73="-","-",RANK(J73,J$73:J$76,1))</f>
        <v>1</v>
      </c>
      <c r="L73" s="31" t="s">
        <v>208</v>
      </c>
    </row>
    <row r="74" spans="5:12" ht="13.5">
      <c r="E74" s="11" t="s">
        <v>181</v>
      </c>
      <c r="F74" s="23">
        <v>2</v>
      </c>
      <c r="G74" s="23">
        <f t="shared" si="5"/>
        <v>2</v>
      </c>
      <c r="H74" s="27">
        <f>VLOOKUP(3,$G$21:$H$24,2,FALSE)</f>
        <v>6</v>
      </c>
      <c r="I74" s="24" t="str">
        <f t="shared" si="4"/>
        <v>ドラゴンＳＵＩＳＵＩ</v>
      </c>
      <c r="J74" s="89">
        <v>0.0007121527777777778</v>
      </c>
      <c r="K74" s="90">
        <f>IF(J74="-","-",RANK(J74,J$73:J$76,1))</f>
        <v>2</v>
      </c>
      <c r="L74" s="32" t="s">
        <v>207</v>
      </c>
    </row>
    <row r="75" spans="5:12" ht="13.5">
      <c r="E75" s="12">
        <v>0.5729166666666666</v>
      </c>
      <c r="F75" s="23">
        <v>3</v>
      </c>
      <c r="G75" s="23">
        <f t="shared" si="5"/>
        <v>3</v>
      </c>
      <c r="H75" s="27">
        <f>VLOOKUP(4,$G$25:$H$28,2,FALSE)</f>
        <v>3</v>
      </c>
      <c r="I75" s="24" t="str">
        <f t="shared" si="4"/>
        <v>大成龍</v>
      </c>
      <c r="J75" s="89">
        <v>0.0012109953703703703</v>
      </c>
      <c r="K75" s="90">
        <f>IF(J75="-","-",RANK(J75,J$73:J$76,1))</f>
        <v>3</v>
      </c>
      <c r="L75" s="32"/>
    </row>
    <row r="76" spans="5:12" ht="14.25" thickBot="1">
      <c r="E76" s="13"/>
      <c r="F76" s="26"/>
      <c r="G76" s="26" t="str">
        <f t="shared" si="5"/>
        <v>-</v>
      </c>
      <c r="H76" s="40" t="s">
        <v>35</v>
      </c>
      <c r="I76" s="41" t="str">
        <f t="shared" si="4"/>
        <v>-</v>
      </c>
      <c r="J76" s="93" t="s">
        <v>35</v>
      </c>
      <c r="K76" s="94" t="str">
        <f>IF(J76="-","-",RANK(J76,J$73:J$76,1))</f>
        <v>-</v>
      </c>
      <c r="L76" s="33"/>
    </row>
    <row r="77" spans="5:12" ht="13.5">
      <c r="E77" s="10" t="s">
        <v>92</v>
      </c>
      <c r="F77" s="30">
        <v>1</v>
      </c>
      <c r="G77" s="30">
        <f t="shared" si="5"/>
        <v>1</v>
      </c>
      <c r="H77" s="38">
        <f>VLOOKUP(1,$G$5:$H$8,2,FALSE)</f>
        <v>34</v>
      </c>
      <c r="I77" s="39" t="str">
        <f t="shared" si="4"/>
        <v>立命館大学体育会カヌー部Ｂ</v>
      </c>
      <c r="J77" s="97">
        <v>0.000604050925925926</v>
      </c>
      <c r="K77" s="92">
        <f>IF(J77="-","-",RANK(J77,J$77:J$80,1))</f>
        <v>1</v>
      </c>
      <c r="L77" s="87" t="s">
        <v>213</v>
      </c>
    </row>
    <row r="78" spans="5:12" ht="13.5">
      <c r="E78" s="11" t="s">
        <v>86</v>
      </c>
      <c r="F78" s="23">
        <v>2</v>
      </c>
      <c r="G78" s="23">
        <f t="shared" si="5"/>
        <v>2</v>
      </c>
      <c r="H78" s="27">
        <f>VLOOKUP(1,$G$13:$H$16,2,FALSE)</f>
        <v>31</v>
      </c>
      <c r="I78" s="24" t="str">
        <f t="shared" si="4"/>
        <v>琵琶湖ドラゴンボートクラブ</v>
      </c>
      <c r="J78" s="89">
        <v>0.000628587962962963</v>
      </c>
      <c r="K78" s="90">
        <f>IF(J78="-","-",RANK(J78,J$77:J$80,1))</f>
        <v>2</v>
      </c>
      <c r="L78" s="99" t="s">
        <v>214</v>
      </c>
    </row>
    <row r="79" spans="5:12" ht="13.5">
      <c r="E79" s="12">
        <v>0.5833333333333334</v>
      </c>
      <c r="F79" s="23">
        <v>3</v>
      </c>
      <c r="G79" s="23">
        <f t="shared" si="5"/>
        <v>3</v>
      </c>
      <c r="H79" s="27">
        <f>VLOOKUP(1,$G$45:$H$48,2,FALSE)</f>
        <v>30</v>
      </c>
      <c r="I79" s="24" t="str">
        <f t="shared" si="4"/>
        <v>ＴＥＡＭ★ＢＡＮＡＮＡ</v>
      </c>
      <c r="J79" s="89">
        <v>0.0006704861111111112</v>
      </c>
      <c r="K79" s="90">
        <f>IF(J79="-","-",RANK(J79,J$77:J$80,1))</f>
        <v>3</v>
      </c>
      <c r="L79" s="99" t="s">
        <v>6</v>
      </c>
    </row>
    <row r="80" spans="5:12" ht="14.25" thickBot="1">
      <c r="E80" s="13"/>
      <c r="F80" s="26">
        <v>4</v>
      </c>
      <c r="G80" s="26">
        <f t="shared" si="5"/>
        <v>4</v>
      </c>
      <c r="H80" s="40">
        <f>VLOOKUP(1,$G$53:$H$55,2,FALSE)</f>
        <v>26</v>
      </c>
      <c r="I80" s="41" t="str">
        <f t="shared" si="4"/>
        <v>湖童</v>
      </c>
      <c r="J80" s="93">
        <v>0.000700462962962963</v>
      </c>
      <c r="K80" s="94">
        <f>IF(J80="-","-",RANK(J80,J$77:J$80,1))</f>
        <v>4</v>
      </c>
      <c r="L80" s="100"/>
    </row>
    <row r="81" spans="5:12" ht="13.5">
      <c r="E81" s="10" t="s">
        <v>93</v>
      </c>
      <c r="F81" s="30">
        <v>1</v>
      </c>
      <c r="G81" s="30">
        <f t="shared" si="5"/>
        <v>2</v>
      </c>
      <c r="H81" s="38">
        <f>VLOOKUP(1,$G$9:$H$12,2,FALSE)</f>
        <v>25</v>
      </c>
      <c r="I81" s="39" t="str">
        <f t="shared" si="4"/>
        <v>チーム未来</v>
      </c>
      <c r="J81" s="97">
        <v>0.0006686342592592593</v>
      </c>
      <c r="K81" s="92">
        <f>IF(J81="-","-",RANK(J81,J$81:J$84,1))</f>
        <v>2</v>
      </c>
      <c r="L81" s="87" t="s">
        <v>215</v>
      </c>
    </row>
    <row r="82" spans="5:12" ht="13.5">
      <c r="E82" s="11" t="s">
        <v>87</v>
      </c>
      <c r="F82" s="23">
        <v>2</v>
      </c>
      <c r="G82" s="23">
        <f t="shared" si="5"/>
        <v>4</v>
      </c>
      <c r="H82" s="27">
        <f>VLOOKUP(1,$G$17:$H$19,2,FALSE)</f>
        <v>24</v>
      </c>
      <c r="I82" s="24" t="str">
        <f t="shared" si="4"/>
        <v>風</v>
      </c>
      <c r="J82" s="89">
        <v>0.0006815972222222222</v>
      </c>
      <c r="K82" s="90">
        <f>IF(J82="-","-",RANK(J82,J$81:J$84,1))</f>
        <v>4</v>
      </c>
      <c r="L82" s="99" t="s">
        <v>216</v>
      </c>
    </row>
    <row r="83" spans="5:12" ht="13.5">
      <c r="E83" s="12">
        <v>0.59375</v>
      </c>
      <c r="F83" s="23">
        <v>3</v>
      </c>
      <c r="G83" s="23">
        <f t="shared" si="5"/>
        <v>1</v>
      </c>
      <c r="H83" s="27">
        <f>VLOOKUP(1,$G$49:$H$52,2,FALSE)</f>
        <v>32</v>
      </c>
      <c r="I83" s="24" t="str">
        <f t="shared" si="4"/>
        <v>瀬田漕艇倶楽部</v>
      </c>
      <c r="J83" s="89">
        <v>0.0006576388888888889</v>
      </c>
      <c r="K83" s="90">
        <f>IF(J83="-","-",RANK(J83,J$81:J$84,1))</f>
        <v>1</v>
      </c>
      <c r="L83" s="99" t="s">
        <v>6</v>
      </c>
    </row>
    <row r="84" spans="5:12" ht="14.25" thickBot="1">
      <c r="E84" s="13"/>
      <c r="F84" s="26">
        <v>4</v>
      </c>
      <c r="G84" s="26">
        <f t="shared" si="5"/>
        <v>3</v>
      </c>
      <c r="H84" s="40">
        <f>VLOOKUP(1,'タイム表'!$C$7:$D$9,2,FALSE)</f>
        <v>22</v>
      </c>
      <c r="I84" s="41" t="str">
        <f t="shared" si="4"/>
        <v>吹田龍舟倶楽部</v>
      </c>
      <c r="J84" s="93">
        <v>0.0006744212962962963</v>
      </c>
      <c r="K84" s="94">
        <f>IF(J84="-","-",RANK(J84,J$81:J$84,1))</f>
        <v>3</v>
      </c>
      <c r="L84" s="100"/>
    </row>
    <row r="85" spans="5:12" ht="13.5">
      <c r="E85" s="10" t="s">
        <v>94</v>
      </c>
      <c r="F85" s="30">
        <v>1</v>
      </c>
      <c r="G85" s="30">
        <f t="shared" si="5"/>
        <v>1</v>
      </c>
      <c r="H85" s="38">
        <f>VLOOKUP(1,$G$29:$H$32,2,FALSE)</f>
        <v>64</v>
      </c>
      <c r="I85" s="39" t="str">
        <f t="shared" si="4"/>
        <v>ＴＥＡＭ河童</v>
      </c>
      <c r="J85" s="97">
        <v>0.0007071759259259259</v>
      </c>
      <c r="K85" s="92">
        <f>IF(J85="-","-",RANK(J85,J$85:J$88,1))</f>
        <v>1</v>
      </c>
      <c r="L85" s="87"/>
    </row>
    <row r="86" spans="5:12" ht="13.5">
      <c r="E86" s="11" t="s">
        <v>101</v>
      </c>
      <c r="F86" s="23">
        <v>2</v>
      </c>
      <c r="G86" s="23">
        <f t="shared" si="5"/>
        <v>2</v>
      </c>
      <c r="H86" s="27">
        <f>VLOOKUP(2,$G$29:$H$32,2,FALSE)</f>
        <v>61</v>
      </c>
      <c r="I86" s="24" t="str">
        <f t="shared" si="4"/>
        <v>スピリッツクラブ</v>
      </c>
      <c r="J86" s="89">
        <v>0.0007487268518518519</v>
      </c>
      <c r="K86" s="90">
        <f>IF(J86="-","-",RANK(J86,J$85:J$88,1))</f>
        <v>2</v>
      </c>
      <c r="L86" s="99"/>
    </row>
    <row r="87" spans="5:12" ht="13.5">
      <c r="E87" s="12">
        <v>0.6041666666666666</v>
      </c>
      <c r="F87" s="23">
        <v>3</v>
      </c>
      <c r="G87" s="23">
        <f t="shared" si="5"/>
        <v>3</v>
      </c>
      <c r="H87" s="27">
        <f>VLOOKUP(3,$G$29:$H$32,2,FALSE)</f>
        <v>63</v>
      </c>
      <c r="I87" s="24" t="str">
        <f t="shared" si="4"/>
        <v>大宝ｍａｍａ’Ｓ</v>
      </c>
      <c r="J87" s="89">
        <v>0.0008093750000000001</v>
      </c>
      <c r="K87" s="90">
        <f>IF(J87="-","-",RANK(J87,J$85:J$88,1))</f>
        <v>3</v>
      </c>
      <c r="L87" s="99"/>
    </row>
    <row r="88" spans="5:12" ht="14.25" thickBot="1">
      <c r="E88" s="13"/>
      <c r="F88" s="26">
        <v>4</v>
      </c>
      <c r="G88" s="26">
        <f t="shared" si="5"/>
        <v>4</v>
      </c>
      <c r="H88" s="40">
        <f>VLOOKUP(4,$G$29:$H$32,2,FALSE)</f>
        <v>62</v>
      </c>
      <c r="I88" s="41" t="str">
        <f t="shared" si="4"/>
        <v>楽打艇シチュー</v>
      </c>
      <c r="J88" s="93">
        <v>0.0008443287037037038</v>
      </c>
      <c r="K88" s="94">
        <f>IF(J88="-","-",RANK(J88,J$85:J$88,1))</f>
        <v>4</v>
      </c>
      <c r="L88" s="100"/>
    </row>
    <row r="89" spans="5:12" ht="13.5">
      <c r="E89" s="10" t="s">
        <v>95</v>
      </c>
      <c r="F89" s="30">
        <v>1</v>
      </c>
      <c r="G89" s="30">
        <f t="shared" si="5"/>
        <v>1</v>
      </c>
      <c r="H89" s="38">
        <f>VLOOKUP(1,$G$33:H$35,2,FALSE)</f>
        <v>53</v>
      </c>
      <c r="I89" s="39" t="str">
        <f t="shared" si="4"/>
        <v>ヤバセ　Ｊ１</v>
      </c>
      <c r="J89" s="97">
        <v>0.0006395833333333333</v>
      </c>
      <c r="K89" s="92">
        <f>IF(J89="-","-",RANK(J89,J$89:J$92,1))</f>
        <v>1</v>
      </c>
      <c r="L89" s="87"/>
    </row>
    <row r="90" spans="5:12" ht="13.5">
      <c r="E90" s="11" t="s">
        <v>88</v>
      </c>
      <c r="F90" s="23">
        <v>2</v>
      </c>
      <c r="G90" s="23">
        <f t="shared" si="5"/>
        <v>3</v>
      </c>
      <c r="H90" s="27">
        <f>VLOOKUP(1,$G$37:$H$38,2,FALSE)</f>
        <v>51</v>
      </c>
      <c r="I90" s="24" t="str">
        <f t="shared" si="4"/>
        <v>大川龍</v>
      </c>
      <c r="J90" s="89">
        <v>0.0006508101851851852</v>
      </c>
      <c r="K90" s="90">
        <f>IF(J90="-","-",RANK(J90,J$89:J$92,1))</f>
        <v>3</v>
      </c>
      <c r="L90" s="99"/>
    </row>
    <row r="91" spans="5:12" ht="13.5">
      <c r="E91" s="12">
        <v>0.6145833333333334</v>
      </c>
      <c r="F91" s="23">
        <v>3</v>
      </c>
      <c r="G91" s="23">
        <f t="shared" si="5"/>
        <v>2</v>
      </c>
      <c r="H91" s="27">
        <f>VLOOKUP(1,$G$61:$H$63,2,FALSE)</f>
        <v>52</v>
      </c>
      <c r="I91" s="24" t="str">
        <f t="shared" si="4"/>
        <v>琵琶湖ドラゴンボートクラブ</v>
      </c>
      <c r="J91" s="89">
        <v>0.0006445601851851852</v>
      </c>
      <c r="K91" s="90">
        <f>IF(J91="-","-",RANK(J91,J$89:J$92,1))</f>
        <v>2</v>
      </c>
      <c r="L91" s="99"/>
    </row>
    <row r="92" spans="5:12" ht="14.25" thickBot="1">
      <c r="E92" s="13"/>
      <c r="F92" s="26">
        <v>4</v>
      </c>
      <c r="G92" s="26">
        <f t="shared" si="5"/>
        <v>4</v>
      </c>
      <c r="H92" s="40">
        <f>VLOOKUP(2,$G$61:$H$63,2,FALSE)</f>
        <v>54</v>
      </c>
      <c r="I92" s="41" t="str">
        <f t="shared" si="4"/>
        <v>好きやねん・Ｒ．スポーツマン</v>
      </c>
      <c r="J92" s="93">
        <v>0.0006570601851851851</v>
      </c>
      <c r="K92" s="94">
        <f>IF(J92="-","-",RANK(J92,J$89:J$92,1))</f>
        <v>4</v>
      </c>
      <c r="L92" s="33"/>
    </row>
    <row r="93" spans="5:12" ht="13.5">
      <c r="E93" s="10" t="s">
        <v>96</v>
      </c>
      <c r="F93" s="30">
        <v>1</v>
      </c>
      <c r="G93" s="30">
        <f t="shared" si="5"/>
        <v>1</v>
      </c>
      <c r="H93" s="38">
        <f>VLOOKUP(1,$G$77:$H$80,2,FALSE)</f>
        <v>34</v>
      </c>
      <c r="I93" s="39" t="str">
        <f t="shared" si="4"/>
        <v>立命館大学体育会カヌー部Ｂ</v>
      </c>
      <c r="J93" s="97">
        <v>0.000599537037037037</v>
      </c>
      <c r="K93" s="92">
        <f>IF(J93="-","-",RANK(J93,J$93:J$96,1))</f>
        <v>1</v>
      </c>
      <c r="L93" s="31"/>
    </row>
    <row r="94" spans="5:12" ht="13.5">
      <c r="E94" s="11" t="s">
        <v>0</v>
      </c>
      <c r="F94" s="23">
        <v>2</v>
      </c>
      <c r="G94" s="23">
        <f t="shared" si="5"/>
        <v>4</v>
      </c>
      <c r="H94" s="27">
        <f>VLOOKUP(1,$G$81:$H$84,2,FALSE)</f>
        <v>32</v>
      </c>
      <c r="I94" s="24" t="str">
        <f t="shared" si="4"/>
        <v>瀬田漕艇倶楽部</v>
      </c>
      <c r="J94" s="89">
        <v>0.000677199074074074</v>
      </c>
      <c r="K94" s="90">
        <f>IF(J94="-","-",RANK(J94,J$93:J$96,1))</f>
        <v>4</v>
      </c>
      <c r="L94" s="32"/>
    </row>
    <row r="95" spans="5:12" ht="13.5">
      <c r="E95" s="12">
        <v>0.6354166666666666</v>
      </c>
      <c r="F95" s="23">
        <v>3</v>
      </c>
      <c r="G95" s="23">
        <f t="shared" si="5"/>
        <v>2</v>
      </c>
      <c r="H95" s="27">
        <f>VLOOKUP(2,$G$77:$H$80,2,FALSE)</f>
        <v>31</v>
      </c>
      <c r="I95" s="24" t="str">
        <f t="shared" si="4"/>
        <v>琵琶湖ドラゴンボートクラブ</v>
      </c>
      <c r="J95" s="89">
        <v>0.0006469907407407407</v>
      </c>
      <c r="K95" s="90">
        <f>IF(J95="-","-",RANK(J95,J$93:J$96,1))</f>
        <v>2</v>
      </c>
      <c r="L95" s="32"/>
    </row>
    <row r="96" spans="5:12" ht="14.25" thickBot="1">
      <c r="E96" s="13"/>
      <c r="F96" s="26">
        <v>4</v>
      </c>
      <c r="G96" s="26">
        <f t="shared" si="5"/>
        <v>3</v>
      </c>
      <c r="H96" s="40">
        <f>VLOOKUP(2,$G$81:$H$84,2,FALSE)</f>
        <v>25</v>
      </c>
      <c r="I96" s="41" t="str">
        <f t="shared" si="4"/>
        <v>チーム未来</v>
      </c>
      <c r="J96" s="93">
        <v>0.0006587962962962963</v>
      </c>
      <c r="K96" s="94">
        <f>IF(J96="-","-",RANK(J96,J$93:J$96,1))</f>
        <v>3</v>
      </c>
      <c r="L96" s="33"/>
    </row>
    <row r="97" spans="5:12" ht="13.5">
      <c r="E97" s="10" t="s">
        <v>97</v>
      </c>
      <c r="F97" s="30">
        <v>1</v>
      </c>
      <c r="G97" s="30">
        <f t="shared" si="5"/>
        <v>2</v>
      </c>
      <c r="H97" s="38">
        <f>VLOOKUP(1,$G$21:$H$24,2,FALSE)</f>
        <v>2</v>
      </c>
      <c r="I97" s="39" t="str">
        <f t="shared" si="4"/>
        <v>府中湖龍会</v>
      </c>
      <c r="J97" s="97">
        <v>0.0005976851851851851</v>
      </c>
      <c r="K97" s="92">
        <f>IF(J97="-","-",RANK(J97,J$97:J$100,1))</f>
        <v>2</v>
      </c>
      <c r="L97" s="31"/>
    </row>
    <row r="98" spans="5:12" ht="13.5">
      <c r="E98" s="11" t="s">
        <v>1</v>
      </c>
      <c r="F98" s="23">
        <v>2</v>
      </c>
      <c r="G98" s="23">
        <f t="shared" si="5"/>
        <v>1</v>
      </c>
      <c r="H98" s="27">
        <f>VLOOKUP(1,$G$25:$H$28,2,FALSE)</f>
        <v>4</v>
      </c>
      <c r="I98" s="24" t="str">
        <f t="shared" si="4"/>
        <v>立命館大学体育会カヌー部Ａ</v>
      </c>
      <c r="J98" s="89">
        <v>0.0005866898148148148</v>
      </c>
      <c r="K98" s="90">
        <f>IF(J98="-","-",RANK(J98,J$97:J$100,1))</f>
        <v>1</v>
      </c>
      <c r="L98" s="32"/>
    </row>
    <row r="99" spans="5:12" ht="13.5">
      <c r="E99" s="12">
        <v>0.6458333333333334</v>
      </c>
      <c r="F99" s="23">
        <v>3</v>
      </c>
      <c r="G99" s="23">
        <f t="shared" si="5"/>
        <v>4</v>
      </c>
      <c r="H99" s="27">
        <f>VLOOKUP(1,$G$69:$H$72,2,FALSE)</f>
        <v>1</v>
      </c>
      <c r="I99" s="24" t="str">
        <f t="shared" si="4"/>
        <v>ビーチボーイズ</v>
      </c>
      <c r="J99" s="89">
        <v>0.0006454861111111112</v>
      </c>
      <c r="K99" s="90">
        <f>IF(J99="-","-",RANK(J99,J$97:J$100,1))</f>
        <v>4</v>
      </c>
      <c r="L99" s="32"/>
    </row>
    <row r="100" spans="5:12" ht="14.25" thickBot="1">
      <c r="E100" s="13"/>
      <c r="F100" s="26">
        <v>4</v>
      </c>
      <c r="G100" s="26">
        <f t="shared" si="5"/>
        <v>3</v>
      </c>
      <c r="H100" s="40">
        <f>VLOOKUP(1,$G$73:$H$76,2,FALSE)</f>
        <v>5</v>
      </c>
      <c r="I100" s="41" t="str">
        <f t="shared" si="4"/>
        <v>同志社大学体育会カヌー部</v>
      </c>
      <c r="J100" s="93">
        <v>0.0006184027777777777</v>
      </c>
      <c r="K100" s="94">
        <f>IF(J100="-","-",RANK(J100,J$97:J$100,1))</f>
        <v>3</v>
      </c>
      <c r="L100" s="33"/>
    </row>
  </sheetData>
  <mergeCells count="3">
    <mergeCell ref="N2:P2"/>
    <mergeCell ref="N5:N8"/>
    <mergeCell ref="N9:N16"/>
  </mergeCells>
  <printOptions/>
  <pageMargins left="0.3937007874015748" right="0.2755905511811024" top="0.15748031496062992" bottom="0.1968503937007874" header="0.5118110236220472" footer="0.5118110236220472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5"/>
  <sheetViews>
    <sheetView workbookViewId="0" topLeftCell="A1">
      <selection activeCell="E17" sqref="E17"/>
    </sheetView>
  </sheetViews>
  <sheetFormatPr defaultColWidth="9.00390625" defaultRowHeight="13.5"/>
  <cols>
    <col min="1" max="1" width="19.25390625" style="0" customWidth="1"/>
    <col min="2" max="2" width="4.875" style="0" hidden="1" customWidth="1"/>
    <col min="3" max="4" width="4.50390625" style="0" customWidth="1"/>
    <col min="5" max="5" width="21.125" style="0" customWidth="1"/>
    <col min="7" max="7" width="7.375" style="0" customWidth="1"/>
    <col min="8" max="8" width="24.625" style="0" customWidth="1"/>
  </cols>
  <sheetData>
    <row r="5" ht="14.25" thickBot="1"/>
    <row r="6" spans="1:8" ht="13.5">
      <c r="A6" s="86" t="s">
        <v>36</v>
      </c>
      <c r="B6" s="50" t="s">
        <v>37</v>
      </c>
      <c r="C6" s="51" t="s">
        <v>38</v>
      </c>
      <c r="D6" s="50" t="s">
        <v>39</v>
      </c>
      <c r="E6" s="52" t="s">
        <v>40</v>
      </c>
      <c r="F6" s="53" t="s">
        <v>41</v>
      </c>
      <c r="G6" s="51" t="s">
        <v>38</v>
      </c>
      <c r="H6" s="54" t="s">
        <v>42</v>
      </c>
    </row>
    <row r="7" spans="1:8" ht="13.5">
      <c r="A7" s="85" t="s">
        <v>118</v>
      </c>
      <c r="B7" s="56" t="s">
        <v>43</v>
      </c>
      <c r="C7" s="56">
        <f>G7</f>
        <v>2</v>
      </c>
      <c r="D7" s="57">
        <f>VLOOKUP(2,'大会成績表'!$G$45:$J$48,2,FALSE)</f>
        <v>28</v>
      </c>
      <c r="E7" s="58" t="str">
        <f>IF(D7="-","-",VLOOKUP(D7,'大会成績表'!$A$6:$B$74,2,FALSE))</f>
        <v>兵庫教育大学ドラゴンボート部</v>
      </c>
      <c r="F7" s="59">
        <f>VLOOKUP(2,'大会成績表'!$G$45:$J$48,4,FALSE)</f>
        <v>0.0006667824074074073</v>
      </c>
      <c r="G7" s="60">
        <f>IF(F7="-","-",RANK(F7,F$7:F$9,1))</f>
        <v>2</v>
      </c>
      <c r="H7" s="61" t="s">
        <v>120</v>
      </c>
    </row>
    <row r="8" spans="1:8" ht="13.5">
      <c r="A8" s="62" t="s">
        <v>212</v>
      </c>
      <c r="B8" s="63" t="s">
        <v>44</v>
      </c>
      <c r="C8" s="63">
        <f>G8</f>
        <v>3</v>
      </c>
      <c r="D8" s="64">
        <f>VLOOKUP(2,'大会成績表'!$G$49:$J$52,2,FALSE)</f>
        <v>27</v>
      </c>
      <c r="E8" s="65" t="str">
        <f>IF(D8="-","-",VLOOKUP(D8,'大会成績表'!$A$6:$B$74,2,FALSE))</f>
        <v>ＤＯＮＢＵＲＡ　ＣＯＣＣＯ</v>
      </c>
      <c r="F8" s="66">
        <f>VLOOKUP(2,'大会成績表'!$G$49:$J$52,4,FALSE)</f>
        <v>0.0007116898148148147</v>
      </c>
      <c r="G8" s="67">
        <f>IF(F8="-","-",RANK(F8,F$7:F$9,1))</f>
        <v>3</v>
      </c>
      <c r="H8" s="68" t="s">
        <v>45</v>
      </c>
    </row>
    <row r="9" spans="1:8" ht="14.25" thickBot="1">
      <c r="A9" s="69" t="s">
        <v>119</v>
      </c>
      <c r="B9" s="70" t="s">
        <v>47</v>
      </c>
      <c r="C9" s="70">
        <f>G9</f>
        <v>1</v>
      </c>
      <c r="D9" s="71">
        <f>VLOOKUP(2,'大会成績表'!$G$53:$J$55,2,FALSE)</f>
        <v>22</v>
      </c>
      <c r="E9" s="72" t="str">
        <f>IF(D9="-","-",VLOOKUP(D9,'大会成績表'!$A$6:$B$74,2,FALSE))</f>
        <v>吹田龍舟倶楽部</v>
      </c>
      <c r="F9" s="73">
        <f>VLOOKUP(2,'大会成績表'!$G$53:$J$55,4,FALSE)</f>
        <v>0.0006646990740740741</v>
      </c>
      <c r="G9" s="74">
        <f>IF(F9="-","-",RANK(F9,F$7:F$9,1))</f>
        <v>1</v>
      </c>
      <c r="H9" s="75" t="s">
        <v>47</v>
      </c>
    </row>
    <row r="12" spans="1:8" ht="13.5" hidden="1">
      <c r="A12" s="49" t="s">
        <v>36</v>
      </c>
      <c r="B12" s="50" t="s">
        <v>37</v>
      </c>
      <c r="C12" s="51" t="s">
        <v>38</v>
      </c>
      <c r="D12" s="50" t="s">
        <v>39</v>
      </c>
      <c r="E12" s="52" t="s">
        <v>40</v>
      </c>
      <c r="F12" s="53" t="s">
        <v>41</v>
      </c>
      <c r="G12" s="51" t="s">
        <v>38</v>
      </c>
      <c r="H12" s="54" t="s">
        <v>42</v>
      </c>
    </row>
    <row r="13" spans="1:8" ht="13.5" hidden="1">
      <c r="A13" s="55" t="s">
        <v>121</v>
      </c>
      <c r="B13" s="56" t="s">
        <v>43</v>
      </c>
      <c r="C13" s="56" t="e">
        <f>G13</f>
        <v>#N/A</v>
      </c>
      <c r="D13" s="57">
        <f>VLOOKUP(3,'大会成績表'!$G$61:$H$64,2,FALSE)</f>
        <v>55</v>
      </c>
      <c r="E13" s="58" t="e">
        <f>IF(D13="-","-",VLOOKUP(D13,'大会成績表'!$A$6:$B$38,2,FALSE))</f>
        <v>#N/A</v>
      </c>
      <c r="F13" s="59">
        <f>VLOOKUP(3,'大会成績表'!$G$61:$J$64,4,FALSE)</f>
        <v>0.0007177083333333333</v>
      </c>
      <c r="G13" s="60" t="e">
        <f>IF(F13="-","-",RANK(F13,F$13:F$14,1))</f>
        <v>#N/A</v>
      </c>
      <c r="H13" s="61" t="s">
        <v>125</v>
      </c>
    </row>
    <row r="14" spans="1:8" ht="13.5" hidden="1">
      <c r="A14" s="62" t="s">
        <v>122</v>
      </c>
      <c r="B14" s="63" t="s">
        <v>44</v>
      </c>
      <c r="C14" s="63" t="e">
        <f>G14</f>
        <v>#N/A</v>
      </c>
      <c r="D14" s="64" t="e">
        <f>VLOOKUP(3,'大会成績表'!$G$65:$H$68,2,FALSE)</f>
        <v>#N/A</v>
      </c>
      <c r="E14" s="65" t="e">
        <f>IF(D14="-","-",VLOOKUP(D14,'大会成績表'!$A$6:$B$38,2,FALSE))</f>
        <v>#N/A</v>
      </c>
      <c r="F14" s="66" t="e">
        <f>VLOOKUP(3,'大会成績表'!$G$65:$J$68,4,FALSE)</f>
        <v>#N/A</v>
      </c>
      <c r="G14" s="67" t="e">
        <f>IF(F14="-","-",RANK(F14,F$13:F$14,1))</f>
        <v>#N/A</v>
      </c>
      <c r="H14" s="68" t="s">
        <v>45</v>
      </c>
    </row>
    <row r="15" spans="1:8" ht="14.25" hidden="1" thickBot="1">
      <c r="A15" s="69" t="s">
        <v>46</v>
      </c>
      <c r="B15" s="70" t="s">
        <v>47</v>
      </c>
      <c r="C15" s="70" t="str">
        <f>G15</f>
        <v>-</v>
      </c>
      <c r="D15" s="71" t="s">
        <v>123</v>
      </c>
      <c r="E15" s="72" t="str">
        <f>IF(D15="-","-",VLOOKUP(D15,'大会成績表'!$A$6:$B$38,2,FALSE))</f>
        <v>-</v>
      </c>
      <c r="F15" s="73" t="s">
        <v>124</v>
      </c>
      <c r="G15" s="74" t="str">
        <f>IF(F15="-","-",RANK(F15,F$7:F$9,1))</f>
        <v>-</v>
      </c>
      <c r="H15" s="75" t="s">
        <v>47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2006-06-04T06:44:40Z</cp:lastPrinted>
  <dcterms:created xsi:type="dcterms:W3CDTF">2004-09-05T01:20:15Z</dcterms:created>
  <dcterms:modified xsi:type="dcterms:W3CDTF">2006-06-12T02:04:39Z</dcterms:modified>
  <cp:category/>
  <cp:version/>
  <cp:contentType/>
  <cp:contentStatus/>
</cp:coreProperties>
</file>